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8800" windowHeight="13425" activeTab="0"/>
  </bookViews>
  <sheets>
    <sheet name="Titel" sheetId="3" r:id="rId1"/>
    <sheet name="Impressum" sheetId="7" r:id="rId2"/>
    <sheet name="202012" sheetId="11"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'202012'!$A$1:$K$75</definedName>
    <definedName name="_xlnm.Print_Area" localSheetId="1">'Impressum'!$A$1:$B$25</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then">#REF!</definedName>
    <definedName name="Kuhfelde">#REF!</definedName>
    <definedName name="LanitzHasselTal">#REF!</definedName>
    <definedName name="Laucha">#REF!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<sst xmlns="http://schemas.openxmlformats.org/spreadsheetml/2006/main" count="248" uniqueCount="127">
  <si>
    <t>241 001</t>
  </si>
  <si>
    <t>Wanderungs-
gewinn (+)
oder 
-verlust  (-)</t>
  </si>
  <si>
    <r>
      <t>Braunschweig, Stadt</t>
    </r>
    <r>
      <rPr>
        <vertAlign val="superscript"/>
        <sz val="6"/>
        <rFont val="Arial"/>
        <family val="2"/>
      </rPr>
      <t>3)</t>
    </r>
  </si>
  <si>
    <r>
      <t>Goslar</t>
    </r>
    <r>
      <rPr>
        <vertAlign val="superscript"/>
        <sz val="6"/>
        <rFont val="Arial"/>
        <family val="2"/>
      </rPr>
      <t>3)</t>
    </r>
  </si>
  <si>
    <r>
      <t>Peine</t>
    </r>
    <r>
      <rPr>
        <vertAlign val="superscript"/>
        <sz val="6"/>
        <rFont val="Arial"/>
        <family val="2"/>
      </rPr>
      <t>3)</t>
    </r>
  </si>
  <si>
    <r>
      <t>Wolfenbüttel</t>
    </r>
    <r>
      <rPr>
        <vertAlign val="superscript"/>
        <sz val="6"/>
        <rFont val="Arial"/>
        <family val="2"/>
      </rPr>
      <t>3)</t>
    </r>
  </si>
  <si>
    <r>
      <t>Region Hannover</t>
    </r>
    <r>
      <rPr>
        <vertAlign val="superscript"/>
        <sz val="6"/>
        <rFont val="Arial"/>
        <family val="2"/>
      </rPr>
      <t>3)</t>
    </r>
  </si>
  <si>
    <r>
      <t>dar.: Hannover, Lhst.</t>
    </r>
    <r>
      <rPr>
        <vertAlign val="superscript"/>
        <sz val="6"/>
        <rFont val="Arial"/>
        <family val="2"/>
      </rPr>
      <t>2)3)</t>
    </r>
  </si>
  <si>
    <r>
      <t>Diepholz</t>
    </r>
    <r>
      <rPr>
        <vertAlign val="superscript"/>
        <sz val="6"/>
        <rFont val="Arial"/>
        <family val="2"/>
      </rPr>
      <t>3)</t>
    </r>
  </si>
  <si>
    <r>
      <t>Hameln-Pyrmont</t>
    </r>
    <r>
      <rPr>
        <vertAlign val="superscript"/>
        <sz val="6"/>
        <rFont val="Arial"/>
        <family val="2"/>
      </rPr>
      <t>3)</t>
    </r>
  </si>
  <si>
    <r>
      <t>Hildesheim</t>
    </r>
    <r>
      <rPr>
        <vertAlign val="superscript"/>
        <sz val="6"/>
        <rFont val="Arial"/>
        <family val="2"/>
      </rPr>
      <t>3)</t>
    </r>
  </si>
  <si>
    <r>
      <t>Harburg</t>
    </r>
    <r>
      <rPr>
        <vertAlign val="superscript"/>
        <sz val="6"/>
        <rFont val="Arial"/>
        <family val="2"/>
      </rPr>
      <t>3)</t>
    </r>
  </si>
  <si>
    <r>
      <t>Osterholz</t>
    </r>
    <r>
      <rPr>
        <vertAlign val="superscript"/>
        <sz val="6"/>
        <rFont val="Arial"/>
        <family val="2"/>
      </rPr>
      <t>3)</t>
    </r>
  </si>
  <si>
    <r>
      <t>Rotenburg (Wümme)</t>
    </r>
    <r>
      <rPr>
        <vertAlign val="superscript"/>
        <sz val="6"/>
        <rFont val="Arial"/>
        <family val="2"/>
      </rPr>
      <t>3)</t>
    </r>
  </si>
  <si>
    <r>
      <t>Heidekreis</t>
    </r>
    <r>
      <rPr>
        <vertAlign val="superscript"/>
        <sz val="6"/>
        <rFont val="Arial"/>
        <family val="2"/>
      </rPr>
      <t>3)</t>
    </r>
  </si>
  <si>
    <r>
      <t>Stade</t>
    </r>
    <r>
      <rPr>
        <vertAlign val="superscript"/>
        <sz val="6"/>
        <rFont val="Arial"/>
        <family val="2"/>
      </rPr>
      <t>3)</t>
    </r>
  </si>
  <si>
    <r>
      <t>Uelzen</t>
    </r>
    <r>
      <rPr>
        <vertAlign val="superscript"/>
        <sz val="6"/>
        <rFont val="Arial"/>
        <family val="2"/>
      </rPr>
      <t>3)</t>
    </r>
  </si>
  <si>
    <r>
      <t>Verden</t>
    </r>
    <r>
      <rPr>
        <vertAlign val="superscript"/>
        <sz val="6"/>
        <rFont val="Arial"/>
        <family val="2"/>
      </rPr>
      <t>3)</t>
    </r>
  </si>
  <si>
    <r>
      <t>Delmenhorst, Stadt</t>
    </r>
    <r>
      <rPr>
        <vertAlign val="superscript"/>
        <sz val="6"/>
        <rFont val="Arial"/>
        <family val="2"/>
      </rPr>
      <t>3)</t>
    </r>
  </si>
  <si>
    <r>
      <t>Oldenburg (Oldb), Stadt</t>
    </r>
    <r>
      <rPr>
        <vertAlign val="superscript"/>
        <sz val="6"/>
        <rFont val="Arial"/>
        <family val="2"/>
      </rPr>
      <t>3)</t>
    </r>
  </si>
  <si>
    <r>
      <t>Cloppenburg</t>
    </r>
    <r>
      <rPr>
        <vertAlign val="superscript"/>
        <sz val="6"/>
        <rFont val="Arial"/>
        <family val="2"/>
      </rPr>
      <t>3)</t>
    </r>
  </si>
  <si>
    <r>
      <t>Emsland</t>
    </r>
    <r>
      <rPr>
        <vertAlign val="superscript"/>
        <sz val="6"/>
        <rFont val="Arial"/>
        <family val="2"/>
      </rPr>
      <t>3)</t>
    </r>
  </si>
  <si>
    <r>
      <t>Friesland</t>
    </r>
    <r>
      <rPr>
        <vertAlign val="superscript"/>
        <sz val="6"/>
        <rFont val="Arial"/>
        <family val="2"/>
      </rPr>
      <t>3)</t>
    </r>
  </si>
  <si>
    <r>
      <t>Grafschaft Bentheim</t>
    </r>
    <r>
      <rPr>
        <vertAlign val="superscript"/>
        <sz val="6"/>
        <rFont val="Arial"/>
        <family val="2"/>
      </rPr>
      <t>3)</t>
    </r>
  </si>
  <si>
    <r>
      <t>Oldenburg</t>
    </r>
    <r>
      <rPr>
        <vertAlign val="superscript"/>
        <sz val="6"/>
        <rFont val="Arial"/>
        <family val="2"/>
      </rPr>
      <t>3)</t>
    </r>
  </si>
  <si>
    <r>
      <t>Osnabrück</t>
    </r>
    <r>
      <rPr>
        <vertAlign val="superscript"/>
        <sz val="6"/>
        <rFont val="Arial"/>
        <family val="2"/>
      </rPr>
      <t>3)</t>
    </r>
  </si>
  <si>
    <r>
      <t>Vechta</t>
    </r>
    <r>
      <rPr>
        <vertAlign val="superscript"/>
        <sz val="6"/>
        <rFont val="Arial"/>
        <family val="2"/>
      </rPr>
      <t>3)</t>
    </r>
  </si>
  <si>
    <r>
      <t>Wittmund</t>
    </r>
    <r>
      <rPr>
        <vertAlign val="superscript"/>
        <sz val="6"/>
        <rFont val="Arial"/>
        <family val="2"/>
      </rPr>
      <t>3)</t>
    </r>
  </si>
  <si>
    <r>
      <t>Hildesheim, Stadt</t>
    </r>
    <r>
      <rPr>
        <vertAlign val="superscript"/>
        <sz val="6"/>
        <rFont val="Arial"/>
        <family val="2"/>
      </rPr>
      <t>3)</t>
    </r>
  </si>
  <si>
    <r>
      <t>Celle, Stadt</t>
    </r>
    <r>
      <rPr>
        <vertAlign val="superscript"/>
        <sz val="6"/>
        <rFont val="Arial"/>
        <family val="2"/>
      </rPr>
      <t>3)</t>
    </r>
  </si>
  <si>
    <r>
      <t>Lüneburg, Hansestadt</t>
    </r>
    <r>
      <rPr>
        <vertAlign val="superscript"/>
        <sz val="6"/>
        <rFont val="Arial"/>
        <family val="2"/>
      </rPr>
      <t>3)</t>
    </r>
  </si>
  <si>
    <t>Kreisfreie Stadt 
Landkreis 
Statistische Region 
Land</t>
  </si>
  <si>
    <t>Zeilenende</t>
  </si>
  <si>
    <t>Spaltenende</t>
  </si>
  <si>
    <r>
      <t>männlich</t>
    </r>
    <r>
      <rPr>
        <vertAlign val="superscript"/>
        <sz val="6"/>
        <rFont val="Arial"/>
        <family val="2"/>
      </rPr>
      <t>3)</t>
    </r>
  </si>
  <si>
    <t>davon:</t>
  </si>
  <si>
    <r>
      <t>weiblich</t>
    </r>
    <r>
      <rPr>
        <vertAlign val="superscript"/>
        <sz val="6"/>
        <rFont val="Arial"/>
        <family val="2"/>
      </rPr>
      <t>3)</t>
    </r>
    <r>
      <rPr>
        <sz val="6"/>
        <rFont val="Arial"/>
        <family val="2"/>
      </rPr>
      <t xml:space="preserve"> </t>
    </r>
  </si>
  <si>
    <t>1) Vorläufiges Ergebnis.</t>
  </si>
  <si>
    <t>2) Spalten 5 bis 7: Wanderungen über Stadtgrenzen.</t>
  </si>
  <si>
    <t>Logo des Landesamtes für Statistik Niedersachsen</t>
  </si>
  <si>
    <t xml:space="preserve">Statistische Berichte
Niedersachsen </t>
  </si>
  <si>
    <t>Landesamt für Statistik
Niedersachsen</t>
  </si>
  <si>
    <t>Niedersachsen-Wappen</t>
  </si>
  <si>
    <t>Tabellenende</t>
  </si>
  <si>
    <r>
      <t xml:space="preserve">                                                                                       Ausgewählte kreisangehörige Städte</t>
    </r>
    <r>
      <rPr>
        <b/>
        <vertAlign val="superscript"/>
        <sz val="6"/>
        <rFont val="Arial"/>
        <family val="2"/>
      </rPr>
      <t>2)</t>
    </r>
  </si>
  <si>
    <r>
      <t>Niedersachsen</t>
    </r>
    <r>
      <rPr>
        <b/>
        <vertAlign val="superscript"/>
        <sz val="6"/>
        <rFont val="Arial"/>
        <family val="2"/>
      </rPr>
      <t>3)</t>
    </r>
  </si>
  <si>
    <r>
      <t>Lüneburg</t>
    </r>
    <r>
      <rPr>
        <b/>
        <vertAlign val="superscript"/>
        <sz val="6"/>
        <rFont val="Arial"/>
        <family val="2"/>
      </rPr>
      <t>3)</t>
    </r>
  </si>
  <si>
    <r>
      <t>Hannover</t>
    </r>
    <r>
      <rPr>
        <b/>
        <vertAlign val="superscript"/>
        <sz val="6"/>
        <rFont val="Arial"/>
        <family val="2"/>
      </rPr>
      <t>3)</t>
    </r>
  </si>
  <si>
    <r>
      <t>Braunschweig</t>
    </r>
    <r>
      <rPr>
        <b/>
        <vertAlign val="superscript"/>
        <sz val="6"/>
        <rFont val="Arial"/>
        <family val="2"/>
      </rPr>
      <t>3)</t>
    </r>
  </si>
  <si>
    <r>
      <t>Weser-Ems</t>
    </r>
    <r>
      <rPr>
        <b/>
        <vertAlign val="superscript"/>
        <sz val="6"/>
        <rFont val="Arial"/>
        <family val="2"/>
      </rPr>
      <t>3)</t>
    </r>
  </si>
  <si>
    <t>Herausgeber</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</si>
  <si>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</si>
  <si>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</si>
  <si>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</si>
  <si>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</si>
  <si>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
  derung einer Gesamtmasse in sämtliche
  Teilmassen eingeleitet</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</si>
  <si>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</si>
  <si>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</si>
  <si>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</si>
  <si>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</si>
  <si>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</si>
  <si>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</si>
  <si>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[0,0] = Mehr als nichts, aber weniger als die Hälfte der 
           kleinsten dargestellten Einheit</t>
  </si>
  <si>
    <t>[p] = vorläufige Zahl</t>
  </si>
  <si>
    <t>[0] = genau Null</t>
  </si>
  <si>
    <t>[D] = Durchschnitt</t>
  </si>
  <si>
    <t>[n] = Nichts vorhanden</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</si>
  <si>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</si>
  <si>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</si>
  <si>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</si>
  <si>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</si>
  <si>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</si>
  <si>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r>
      <rPr>
        <sz val="10"/>
        <rFont val="Arial"/>
        <family val="2"/>
      </rPr>
      <t>Internet:</t>
    </r>
    <r>
      <rPr>
        <sz val="10"/>
        <color rgb="FF0066CC"/>
        <rFont val="Arial"/>
        <family val="2"/>
      </rPr>
      <t xml:space="preserve"> www.statistik.niedersachsen.de</t>
    </r>
  </si>
  <si>
    <t>Landesamt für Statistik Niedersachsen
Postfach 91 07 64
30427 Hannover
V.i.S.d.P.: Simone Lehmann</t>
  </si>
  <si>
    <r>
      <t>Wolfenbüttel, Stadt</t>
    </r>
    <r>
      <rPr>
        <vertAlign val="superscript"/>
        <sz val="6"/>
        <rFont val="Arial"/>
        <family val="2"/>
      </rPr>
      <t>3)</t>
    </r>
  </si>
  <si>
    <r>
      <t>Leer</t>
    </r>
    <r>
      <rPr>
        <vertAlign val="superscript"/>
        <sz val="6"/>
        <rFont val="Arial"/>
        <family val="2"/>
      </rPr>
      <t>3)</t>
    </r>
  </si>
  <si>
    <r>
      <t>Salzgitter, Stadt</t>
    </r>
    <r>
      <rPr>
        <vertAlign val="superscript"/>
        <sz val="6"/>
        <rFont val="Arial"/>
        <family val="2"/>
      </rPr>
      <t>3)</t>
    </r>
  </si>
  <si>
    <t>Bevölkerungs-
zu- (+)
oder 
-abnahme (-) 
insgesamt</t>
  </si>
  <si>
    <t>Wanderungen
über
Kreisgrenzen
von
Fortgezogenen</t>
  </si>
  <si>
    <t>Wanderungen
über
Kreisgrenzen
von
Zugezogenen</t>
  </si>
  <si>
    <t>Geburten-
über-
schuss (+) 
oder 
-defizit (-)</t>
  </si>
  <si>
    <t>Natürliche 
Bevölkerungs-
bewegung
aufgrund von
Lebend-
geborenen</t>
  </si>
  <si>
    <r>
      <rPr>
        <sz val="10"/>
        <rFont val="Arial"/>
        <family val="2"/>
      </rPr>
      <t xml:space="preserve">E-Mail: </t>
    </r>
    <r>
      <rPr>
        <sz val="10"/>
        <color rgb="FF0066CC"/>
        <rFont val="Arial"/>
        <family val="2"/>
      </rPr>
      <t>auskunft@statistik.niedersachsen.de</t>
    </r>
  </si>
  <si>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</si>
  <si>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</si>
  <si>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</si>
  <si>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</si>
  <si>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t xml:space="preserve">In den nächsten Zeilen befinden sich die Fußzeilen 1 bis 3 </t>
  </si>
  <si>
    <r>
      <t>Göttingen, Stadt</t>
    </r>
    <r>
      <rPr>
        <vertAlign val="superscript"/>
        <sz val="6"/>
        <rFont val="Arial"/>
        <family val="2"/>
      </rPr>
      <t>3)</t>
    </r>
  </si>
  <si>
    <r>
      <t>Goslar, Stadt</t>
    </r>
    <r>
      <rPr>
        <vertAlign val="superscript"/>
        <sz val="6"/>
        <rFont val="Arial"/>
        <family val="2"/>
      </rPr>
      <t>3)</t>
    </r>
  </si>
  <si>
    <r>
      <t>Wesermarsch</t>
    </r>
    <r>
      <rPr>
        <vertAlign val="superscript"/>
        <sz val="6"/>
        <rFont val="Arial"/>
        <family val="2"/>
      </rPr>
      <t>3)</t>
    </r>
  </si>
  <si>
    <r>
      <t>Osnabrück, Stadt</t>
    </r>
    <r>
      <rPr>
        <vertAlign val="superscript"/>
        <sz val="6"/>
        <rFont val="Arial"/>
        <family val="2"/>
      </rPr>
      <t>3)</t>
    </r>
  </si>
  <si>
    <r>
      <t>Lüchow-Dannenberg</t>
    </r>
    <r>
      <rPr>
        <vertAlign val="superscript"/>
        <sz val="6"/>
        <rFont val="Arial"/>
        <family val="2"/>
      </rPr>
      <t>3)</t>
    </r>
  </si>
  <si>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</si>
  <si>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Schl. Nr. oder Gliede-
rung</t>
  </si>
  <si>
    <r>
      <t>Schaumburg</t>
    </r>
    <r>
      <rPr>
        <vertAlign val="superscript"/>
        <sz val="6"/>
        <rFont val="Arial"/>
        <family val="2"/>
      </rPr>
      <t>3)</t>
    </r>
  </si>
  <si>
    <r>
      <t>Cuxhaven, Stadt</t>
    </r>
    <r>
      <rPr>
        <vertAlign val="superscript"/>
        <sz val="6"/>
        <rFont val="Arial"/>
        <family val="2"/>
      </rPr>
      <t>3)</t>
    </r>
  </si>
  <si>
    <r>
      <t>Melle, Stadt</t>
    </r>
    <r>
      <rPr>
        <vertAlign val="superscript"/>
        <sz val="6"/>
        <rFont val="Arial"/>
        <family val="2"/>
      </rPr>
      <t>3)</t>
    </r>
  </si>
  <si>
    <t>3) Gebiet weist eine durch bestandsrelevante Korrektur bedingte Bevölkerungsabnahme/-zunahme auf, dadurch ist die Summe aus Bevölkerungsstand Vormonat, Natürliche Bevölkerungsbewegung und Wanderungen mit dem Bevölkerungsstand aktueller Monat nicht identisch.</t>
  </si>
  <si>
    <r>
      <t>Stade, Hansestadt</t>
    </r>
    <r>
      <rPr>
        <vertAlign val="superscript"/>
        <sz val="6"/>
        <rFont val="Arial"/>
        <family val="2"/>
      </rPr>
      <t>3)</t>
    </r>
  </si>
  <si>
    <t>Hameln, Stadt</t>
  </si>
  <si>
    <r>
      <t>Langenhagen, Stadt</t>
    </r>
    <r>
      <rPr>
        <vertAlign val="superscript"/>
        <sz val="6"/>
        <rFont val="Arial"/>
        <family val="2"/>
      </rPr>
      <t>3)</t>
    </r>
  </si>
  <si>
    <r>
      <t>Wilhelmshaven, Stadt</t>
    </r>
    <r>
      <rPr>
        <vertAlign val="superscript"/>
        <sz val="6"/>
        <rFont val="Arial"/>
        <family val="2"/>
      </rPr>
      <t>3)</t>
    </r>
  </si>
  <si>
    <r>
      <t>Emden, Stadt</t>
    </r>
    <r>
      <rPr>
        <vertAlign val="superscript"/>
        <sz val="6"/>
        <rFont val="Arial"/>
        <family val="2"/>
      </rPr>
      <t>3)</t>
    </r>
  </si>
  <si>
    <r>
      <t>Celle</t>
    </r>
    <r>
      <rPr>
        <vertAlign val="superscript"/>
        <sz val="6"/>
        <rFont val="Arial"/>
        <family val="2"/>
      </rPr>
      <t>3)</t>
    </r>
  </si>
  <si>
    <r>
      <t>Northeim</t>
    </r>
    <r>
      <rPr>
        <vertAlign val="superscript"/>
        <sz val="6"/>
        <rFont val="Arial"/>
        <family val="2"/>
      </rPr>
      <t>3)</t>
    </r>
  </si>
  <si>
    <r>
      <t>Gifhorn</t>
    </r>
    <r>
      <rPr>
        <vertAlign val="superscript"/>
        <sz val="6"/>
        <rFont val="Arial"/>
        <family val="2"/>
      </rPr>
      <t>3)</t>
    </r>
  </si>
  <si>
    <t>Der dazugehörige Qualitätsbericht steht Ihnen als kostenfreier Download im Publikationsangebot des
Statistischen Bundesamtes unter dem Thema Bevölkerung zur Verfügung:</t>
  </si>
  <si>
    <t>A I 1 – m  12 / 2020</t>
  </si>
  <si>
    <r>
      <t>Bevölkerungsveränderungen 
in den kreisfreien Städten und Landkreisen</t>
    </r>
    <r>
      <rPr>
        <b/>
        <sz val="16"/>
        <color theme="1"/>
        <rFont val="Arial"/>
        <family val="2"/>
      </rPr>
      <t xml:space="preserve"> </t>
    </r>
    <r>
      <rPr>
        <b/>
        <sz val="18"/>
        <color theme="1"/>
        <rFont val="Arial"/>
        <family val="2"/>
      </rPr>
      <t>im</t>
    </r>
    <r>
      <rPr>
        <b/>
        <sz val="16"/>
        <color theme="1"/>
        <rFont val="Arial"/>
        <family val="2"/>
      </rPr>
      <t xml:space="preserve"> </t>
    </r>
    <r>
      <rPr>
        <b/>
        <sz val="18"/>
        <color theme="1"/>
        <rFont val="Arial"/>
        <family val="2"/>
      </rPr>
      <t>Dezember 2020</t>
    </r>
  </si>
  <si>
    <r>
      <t>Bevölkerungsveränderungen in den kreisfreien Städten und Landkreisen im Dezember 2020</t>
    </r>
    <r>
      <rPr>
        <b/>
        <vertAlign val="superscript"/>
        <sz val="9"/>
        <rFont val="Arial"/>
        <family val="2"/>
      </rPr>
      <t>1)</t>
    </r>
  </si>
  <si>
    <t>Bevölkerungs-
stand am 
01.12.2020</t>
  </si>
  <si>
    <t>Bevölkerungs-
stand am 
31.12.2020</t>
  </si>
  <si>
    <r>
      <t>Wolfsburg, Stadt</t>
    </r>
    <r>
      <rPr>
        <vertAlign val="superscript"/>
        <sz val="6"/>
        <rFont val="Arial"/>
        <family val="2"/>
      </rPr>
      <t>3)</t>
    </r>
  </si>
  <si>
    <t>Helmstedt</t>
  </si>
  <si>
    <t>Göttingen</t>
  </si>
  <si>
    <t>Holzminden</t>
  </si>
  <si>
    <r>
      <t>Nienburg (Weser)</t>
    </r>
    <r>
      <rPr>
        <vertAlign val="superscript"/>
        <sz val="6"/>
        <rFont val="Arial"/>
        <family val="2"/>
      </rPr>
      <t>3)</t>
    </r>
  </si>
  <si>
    <r>
      <t>Cuxhaven</t>
    </r>
    <r>
      <rPr>
        <vertAlign val="superscript"/>
        <sz val="6"/>
        <rFont val="Arial"/>
        <family val="2"/>
      </rPr>
      <t>3)</t>
    </r>
  </si>
  <si>
    <t>Lüneburg</t>
  </si>
  <si>
    <t>Ammerland</t>
  </si>
  <si>
    <t>Aurich</t>
  </si>
  <si>
    <t>Peine, Stadt</t>
  </si>
  <si>
    <r>
      <t>Garbsen, Stadt</t>
    </r>
    <r>
      <rPr>
        <vertAlign val="superscript"/>
        <sz val="6"/>
        <rFont val="Arial"/>
        <family val="2"/>
      </rPr>
      <t>3)</t>
    </r>
  </si>
  <si>
    <t>Lingen (Ems), Stadt</t>
  </si>
  <si>
    <r>
      <t>Nordhorn, Stadt</t>
    </r>
    <r>
      <rPr>
        <vertAlign val="superscript"/>
        <sz val="6"/>
        <rFont val="Arial"/>
        <family val="2"/>
      </rPr>
      <t>3)</t>
    </r>
  </si>
  <si>
    <t>Erscheinungsweise: monatlich
Erschienen im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</si>
</sst>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quot;+&quot;#0;&quot;-&quot;#0;&quot;-&quot;"/>
    <numFmt numFmtId="166" formatCode="&quot;+&quot;#\ ##0;&quot;-&quot;#\ ##0;&quot;±0&quot;"/>
    <numFmt numFmtId="167" formatCode="#\ ##0"/>
    <numFmt numFmtId="168" formatCode="0#"/>
    <numFmt numFmtId="170" formatCode="&quot;+&quot;#0;&quot;-&quot;#0"/>
    <numFmt numFmtId="171" formatCode="&quot;+&quot;#0;&quot;-&quot;#0;"/>
  </numFmts>
  <fonts count="23">
    <font>
      <sz val="10"/>
      <name val="Arial"/>
      <family val="2"/>
    </font>
    <font>
      <sz val="10"/>
      <color theme="1"/>
      <name val="Arial"/>
      <family val="2"/>
    </font>
    <font>
      <sz val="11"/>
      <color theme="1"/>
      <name val="Calibri"/>
      <family val="2"/>
      <scheme val="minor"/>
    </font>
    <font>
      <sz val="6"/>
      <name val="Arial"/>
      <family val="2"/>
    </font>
    <font>
      <vertAlign val="superscript"/>
      <sz val="6"/>
      <name val="Arial"/>
      <family val="2"/>
    </font>
    <font>
      <b/>
      <sz val="9"/>
      <name val="Arial"/>
      <family val="2"/>
    </font>
    <font>
      <b/>
      <vertAlign val="superscript"/>
      <sz val="9"/>
      <name val="Arial"/>
      <family val="2"/>
    </font>
    <font>
      <sz val="6"/>
      <color theme="0"/>
      <name val="Arial"/>
      <family val="2"/>
    </font>
    <font>
      <sz val="1"/>
      <color theme="0"/>
      <name val="NDSFrutiger 55 Roman"/>
      <family val="2"/>
    </font>
    <font>
      <sz val="1"/>
      <color theme="0"/>
      <name val="Arial"/>
      <family val="2"/>
    </font>
    <font>
      <b/>
      <sz val="6"/>
      <name val="Arial"/>
      <family val="2"/>
    </font>
    <font>
      <b/>
      <vertAlign val="superscript"/>
      <sz val="6"/>
      <name val="Arial"/>
      <family val="2"/>
    </font>
    <font>
      <sz val="10"/>
      <color indexed="12"/>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20"/>
      <color theme="1"/>
      <name val="Arial"/>
      <family val="2"/>
    </font>
    <font>
      <sz val="12"/>
      <color theme="1"/>
      <name val="Arial"/>
      <family val="2"/>
    </font>
    <font>
      <sz val="10"/>
      <color theme="0"/>
      <name val="Arial"/>
      <family val="2"/>
    </font>
    <font>
      <b/>
      <sz val="18"/>
      <color theme="1"/>
      <name val="Arial"/>
      <family val="2"/>
    </font>
    <font>
      <b/>
      <sz val="16"/>
      <color theme="1"/>
      <name val="Arial"/>
      <family val="2"/>
    </font>
    <font>
      <sz val="10"/>
      <color theme="1"/>
      <name val="Arial"/>
      <family val="2"/>
      <scheme val="minor"/>
    </font>
  </fonts>
  <fills count="2">
    <fill>
      <patternFill/>
    </fill>
    <fill>
      <patternFill patternType="gray125"/>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12" fillId="0" borderId="0" applyNumberFormat="0" applyFill="0" applyBorder="0">
      <alignment/>
      <protection locked="0"/>
    </xf>
    <xf numFmtId="0" fontId="2" fillId="0" borderId="0">
      <alignment/>
      <protection/>
    </xf>
    <xf numFmtId="0" fontId="2" fillId="0" borderId="0">
      <alignment/>
      <protection/>
    </xf>
  </cellStyleXfs>
  <cellXfs count="71">
    <xf numFmtId="0" fontId="0" fillId="0" borderId="0" xfId="0"/>
    <xf numFmtId="0" fontId="7" fillId="0" borderId="0" xfId="20" applyFont="1">
      <alignment/>
      <protection/>
    </xf>
    <xf numFmtId="0" fontId="8" fillId="0" borderId="0" xfId="20" applyFont="1" applyAlignment="1">
      <alignment vertical="top" textRotation="90" wrapText="1"/>
      <protection/>
    </xf>
    <xf numFmtId="0" fontId="2" fillId="0" borderId="0" xfId="20">
      <alignment/>
      <protection/>
    </xf>
    <xf numFmtId="0" fontId="2" fillId="0" borderId="0" xfId="20" applyAlignment="1">
      <alignment/>
      <protection/>
    </xf>
    <xf numFmtId="0" fontId="9" fillId="0" borderId="0" xfId="20" applyFont="1">
      <alignment/>
      <protection/>
    </xf>
    <xf numFmtId="0" fontId="8" fillId="0" borderId="0" xfId="20" applyFont="1" applyAlignment="1">
      <alignment textRotation="90" wrapText="1"/>
      <protection/>
    </xf>
    <xf numFmtId="0" fontId="0" fillId="0" borderId="0" xfId="21">
      <alignment/>
      <protection/>
    </xf>
    <xf numFmtId="0" fontId="0" fillId="0" borderId="0" xfId="22">
      <alignment/>
      <protection/>
    </xf>
    <xf numFmtId="0" fontId="0" fillId="0" borderId="0" xfId="21" applyAlignment="1">
      <alignment/>
      <protection/>
    </xf>
    <xf numFmtId="0" fontId="1" fillId="0" borderId="0" xfId="21" applyFont="1" applyAlignment="1">
      <alignment horizontal="left"/>
      <protection/>
    </xf>
    <xf numFmtId="0" fontId="0" fillId="0" borderId="0" xfId="22" applyFont="1" applyAlignment="1">
      <alignment/>
      <protection/>
    </xf>
    <xf numFmtId="0" fontId="0" fillId="0" borderId="0" xfId="22" applyFont="1" applyAlignment="1">
      <alignment wrapText="1"/>
      <protection/>
    </xf>
    <xf numFmtId="0" fontId="0" fillId="0" borderId="0" xfId="22" applyFont="1">
      <alignment/>
      <protection/>
    </xf>
    <xf numFmtId="0" fontId="19" fillId="0" borderId="0" xfId="22" applyFont="1" applyAlignment="1">
      <alignment/>
      <protection/>
    </xf>
    <xf numFmtId="0" fontId="19" fillId="0" borderId="0" xfId="22" applyFont="1">
      <alignment/>
      <protection/>
    </xf>
    <xf numFmtId="0" fontId="1" fillId="0" borderId="0" xfId="21" applyFont="1" applyAlignment="1">
      <alignment horizontal="left" wrapText="1"/>
      <protection/>
    </xf>
    <xf numFmtId="0" fontId="3" fillId="0" borderId="0" xfId="0" applyFont="1" applyFill="1"/>
    <xf numFmtId="0" fontId="7" fillId="0" borderId="0" xfId="0" applyFont="1" applyFill="1"/>
    <xf numFmtId="164" fontId="3" fillId="0" borderId="0" xfId="0" applyNumberFormat="1" applyFont="1" applyFill="1" applyAlignment="1">
      <alignment horizontal="right"/>
    </xf>
    <xf numFmtId="0" fontId="9" fillId="0" borderId="0" xfId="0" applyFont="1" applyFill="1"/>
    <xf numFmtId="0" fontId="9" fillId="0" borderId="0" xfId="0" applyFont="1" applyFill="1" applyAlignment="1">
      <alignment/>
    </xf>
    <xf numFmtId="165" fontId="3" fillId="0" borderId="0" xfId="0" applyNumberFormat="1" applyFont="1" applyFill="1" applyBorder="1" applyAlignment="1">
      <alignment horizontal="right"/>
    </xf>
    <xf numFmtId="0" fontId="3" fillId="0" borderId="0" xfId="0" applyNumberFormat="1" applyFont="1" applyFill="1" applyBorder="1" applyAlignment="1">
      <alignment horizontal="right"/>
    </xf>
    <xf numFmtId="167" fontId="3" fillId="0" borderId="0" xfId="0" applyNumberFormat="1" applyFont="1" applyFill="1" applyAlignment="1">
      <alignment horizontal="left"/>
    </xf>
    <xf numFmtId="0" fontId="3" fillId="0" borderId="0" xfId="0" applyFont="1" applyFill="1" applyAlignment="1">
      <alignment vertical="center"/>
    </xf>
    <xf numFmtId="164" fontId="3"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0" fontId="7" fillId="0" borderId="0" xfId="0" applyFont="1" applyFill="1" applyAlignment="1">
      <alignment horizontal="right"/>
    </xf>
    <xf numFmtId="0" fontId="3" fillId="0" borderId="0" xfId="0" applyFont="1" applyFill="1" applyAlignment="1">
      <alignment horizontal="right"/>
    </xf>
    <xf numFmtId="164" fontId="10" fillId="0" borderId="0" xfId="0" applyNumberFormat="1" applyFont="1" applyFill="1" applyAlignment="1">
      <alignment horizontal="right" vertical="center"/>
    </xf>
    <xf numFmtId="166" fontId="10" fillId="0" borderId="0" xfId="0" applyNumberFormat="1" applyFont="1" applyFill="1" applyAlignment="1">
      <alignment horizontal="right" vertical="center"/>
    </xf>
    <xf numFmtId="165" fontId="10" fillId="0" borderId="0" xfId="0" applyNumberFormat="1" applyFont="1" applyFill="1" applyBorder="1" applyAlignment="1">
      <alignment horizontal="right" vertical="center"/>
    </xf>
    <xf numFmtId="0" fontId="10" fillId="0" borderId="0" xfId="0" applyFont="1" applyFill="1" applyAlignment="1">
      <alignment vertical="center"/>
    </xf>
    <xf numFmtId="168" fontId="7" fillId="0" borderId="0" xfId="0" applyNumberFormat="1" applyFont="1" applyFill="1" applyAlignment="1">
      <alignment horizontal="left" vertical="center"/>
    </xf>
    <xf numFmtId="0" fontId="10" fillId="0" borderId="0" xfId="0" applyFont="1" applyFill="1" applyAlignment="1">
      <alignment horizontal="left" vertical="center"/>
    </xf>
    <xf numFmtId="0" fontId="3" fillId="0" borderId="0" xfId="0" applyFont="1" applyFill="1" applyAlignment="1">
      <alignment horizontal="left"/>
    </xf>
    <xf numFmtId="165" fontId="10" fillId="0" borderId="0" xfId="0" applyNumberFormat="1" applyFont="1" applyFill="1" applyAlignment="1">
      <alignment horizontal="righ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0" fontId="3"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0" fontId="3" fillId="0" borderId="0" xfId="0" applyFont="1" applyFill="1" applyBorder="1" applyAlignment="1">
      <alignment horizontal="right"/>
    </xf>
    <xf numFmtId="0" fontId="7" fillId="0" borderId="0" xfId="20" applyFont="1" applyAlignment="1">
      <alignment horizontal="left" indent="24"/>
      <protection/>
    </xf>
    <xf numFmtId="0" fontId="17" fillId="0" borderId="0" xfId="20" applyFont="1" applyAlignment="1">
      <alignment horizontal="left" vertical="top" wrapText="1" indent="11"/>
      <protection/>
    </xf>
    <xf numFmtId="0" fontId="18" fillId="0" borderId="0" xfId="20" applyFont="1" applyAlignment="1">
      <alignment horizontal="left" vertical="top" wrapText="1" indent="23"/>
      <protection/>
    </xf>
    <xf numFmtId="0" fontId="18" fillId="0" borderId="0" xfId="20" applyFont="1" applyAlignment="1">
      <alignment horizontal="left" vertical="top" indent="23"/>
      <protection/>
    </xf>
    <xf numFmtId="0" fontId="14" fillId="0" borderId="0" xfId="20" applyFont="1" applyBorder="1" applyAlignment="1">
      <alignment horizontal="left" indent="23"/>
      <protection/>
    </xf>
    <xf numFmtId="0" fontId="20" fillId="0" borderId="0" xfId="20" applyFont="1" applyAlignment="1">
      <alignment horizontal="left" vertical="top" wrapText="1" indent="23"/>
      <protection/>
    </xf>
    <xf numFmtId="0" fontId="1" fillId="0" borderId="0" xfId="21" applyFont="1" applyAlignment="1">
      <alignment horizontal="left" wrapText="1"/>
      <protection/>
    </xf>
    <xf numFmtId="0" fontId="14" fillId="0" borderId="0" xfId="21" applyFont="1" applyAlignment="1">
      <alignment horizontal="left" vertical="top"/>
      <protection/>
    </xf>
    <xf numFmtId="0" fontId="14" fillId="0" borderId="0" xfId="26" applyFont="1" applyAlignment="1">
      <alignment horizontal="left"/>
      <protection/>
    </xf>
    <xf numFmtId="0" fontId="0" fillId="0" borderId="0" xfId="21" applyAlignment="1">
      <alignment wrapText="1"/>
      <protection/>
    </xf>
    <xf numFmtId="0" fontId="13"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4" fillId="0" borderId="0" xfId="21" applyFont="1" applyAlignment="1">
      <alignment horizontal="left"/>
      <protection/>
    </xf>
    <xf numFmtId="0" fontId="12" fillId="0" borderId="0" xfId="24" applyAlignment="1" applyProtection="1">
      <alignment horizontal="left"/>
      <protection/>
    </xf>
    <xf numFmtId="0" fontId="19" fillId="0" borderId="0" xfId="22" applyFont="1" applyAlignment="1">
      <alignment horizontal="center"/>
      <protection/>
    </xf>
    <xf numFmtId="0" fontId="12" fillId="0" borderId="0" xfId="24" applyAlignment="1" applyProtection="1">
      <alignment horizontal="left" wrapText="1"/>
      <protection/>
    </xf>
    <xf numFmtId="0" fontId="12" fillId="0" borderId="0" xfId="24" applyFont="1" applyAlignment="1" applyProtection="1">
      <alignment horizontal="left" wrapText="1"/>
      <protection/>
    </xf>
    <xf numFmtId="0" fontId="1" fillId="0" borderId="0" xfId="21" applyFont="1" applyAlignment="1">
      <alignment horizontal="left" wrapText="1"/>
      <protection/>
    </xf>
    <xf numFmtId="0" fontId="15" fillId="0" borderId="0" xfId="21" applyFont="1" applyAlignment="1">
      <alignment horizontal="left" wrapText="1"/>
      <protection/>
    </xf>
    <xf numFmtId="0" fontId="5" fillId="0" borderId="0" xfId="0" applyFont="1" applyFill="1" applyAlignment="1">
      <alignment horizontal="left" vertical="top"/>
    </xf>
    <xf numFmtId="0" fontId="10" fillId="0" borderId="0" xfId="0" applyFont="1" applyFill="1" applyAlignment="1">
      <alignment horizontal="center" vertical="center"/>
    </xf>
    <xf numFmtId="0" fontId="7" fillId="0" borderId="0" xfId="0" applyFont="1" applyFill="1" applyAlignment="1">
      <alignment horizontal="left"/>
    </xf>
    <xf numFmtId="0" fontId="3" fillId="0" borderId="0" xfId="0" applyFont="1" applyFill="1" applyAlignment="1">
      <alignment horizontal="left" wrapText="1"/>
    </xf>
  </cellXfs>
  <cellStyles count="13">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1</xdr:col>
      <xdr:colOff>38100</xdr:colOff>
      <xdr:row>71</xdr:row>
      <xdr:rowOff>47625</xdr:rowOff>
    </xdr:to>
    <xdr:cxnSp macro="">
      <xdr:nvCxnSpPr>
        <xdr:cNvPr id="2" name="Gerader Verbinder 1"/>
        <xdr:cNvCxnSpPr/>
      </xdr:nvCxnSpPr>
      <xdr:spPr>
        <a:xfrm>
          <a:off x="0" y="8791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hyperlink" Target="https://www.destatis.de/DE/Methoden/Qualitaet/Qualitaetsberichte/Bevoelkerung/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D6"/>
  <sheetViews>
    <sheetView tabSelected="1" view="pageLayout" zoomScale="70" zoomScalePageLayoutView="70" workbookViewId="0" topLeftCell="A1"/>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16384" width="11.28125" style="3" customWidth="1"/>
  </cols>
  <sheetData>
    <row r="1" spans="1:4" ht="60" customHeight="1">
      <c r="A1" s="1" t="s">
        <v>39</v>
      </c>
      <c r="B1" s="48" t="s">
        <v>40</v>
      </c>
      <c r="C1" s="48"/>
      <c r="D1" s="2" t="s">
        <v>32</v>
      </c>
    </row>
    <row r="2" spans="1:4" ht="66.6" customHeight="1">
      <c r="A2" s="49" t="s">
        <v>41</v>
      </c>
      <c r="B2" s="50"/>
      <c r="C2" s="50"/>
      <c r="D2" s="2" t="s">
        <v>32</v>
      </c>
    </row>
    <row r="3" spans="1:4" s="4" customFormat="1" ht="329.85" customHeight="1">
      <c r="A3" s="51" t="s">
        <v>108</v>
      </c>
      <c r="B3" s="51"/>
      <c r="C3" s="51"/>
      <c r="D3" s="6" t="s">
        <v>32</v>
      </c>
    </row>
    <row r="4" spans="1:4" ht="237.95" customHeight="1">
      <c r="A4" s="52" t="s">
        <v>109</v>
      </c>
      <c r="B4" s="52"/>
      <c r="C4" s="52"/>
      <c r="D4" s="2" t="s">
        <v>32</v>
      </c>
    </row>
    <row r="5" spans="1:4" ht="45" customHeight="1">
      <c r="A5" s="47" t="s">
        <v>42</v>
      </c>
      <c r="B5" s="47"/>
      <c r="C5" s="47"/>
      <c r="D5" s="2" t="s">
        <v>32</v>
      </c>
    </row>
    <row r="6" spans="1:4" ht="15" customHeight="1">
      <c r="A6" s="5" t="s">
        <v>33</v>
      </c>
      <c r="B6" s="5" t="s">
        <v>33</v>
      </c>
      <c r="C6" s="5" t="s">
        <v>33</v>
      </c>
      <c r="D6" s="2" t="s">
        <v>43</v>
      </c>
    </row>
  </sheetData>
  <mergeCells count="5">
    <mergeCell ref="A5:C5"/>
    <mergeCell ref="B1:C1"/>
    <mergeCell ref="A2:C2"/>
    <mergeCell ref="A3:C3"/>
    <mergeCell ref="A4:C4"/>
  </mergeCell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636D-8F0F-4E18-BF3C-1969E98A135A}">
  <sheetPr>
    <tabColor indexed="9"/>
  </sheetPr>
  <dimension ref="A1:C26"/>
  <sheetViews>
    <sheetView view="pageLayout" zoomScale="85" zoomScalePageLayoutView="85" workbookViewId="0" topLeftCell="A9">
      <selection activeCell="C26" sqref="C26"/>
    </sheetView>
  </sheetViews>
  <sheetFormatPr defaultColWidth="11.28125" defaultRowHeight="13.5" customHeight="1"/>
  <cols>
    <col min="1" max="1" width="46.00390625" style="8" customWidth="1"/>
    <col min="2" max="2" width="45.140625" style="8" customWidth="1"/>
    <col min="3" max="3" width="4.7109375" style="8" customWidth="1"/>
    <col min="4" max="16384" width="11.28125" style="7" customWidth="1"/>
  </cols>
  <sheetData>
    <row r="1" spans="1:3" ht="22.5" customHeight="1">
      <c r="A1" s="54" t="s">
        <v>67</v>
      </c>
      <c r="B1" s="54"/>
      <c r="C1" s="14" t="s">
        <v>32</v>
      </c>
    </row>
    <row r="2" spans="1:3" ht="15" customHeight="1">
      <c r="A2" s="10" t="s">
        <v>66</v>
      </c>
      <c r="B2" s="11" t="s">
        <v>65</v>
      </c>
      <c r="C2" s="14" t="s">
        <v>32</v>
      </c>
    </row>
    <row r="3" spans="1:3" ht="15" customHeight="1">
      <c r="A3" s="10" t="s">
        <v>64</v>
      </c>
      <c r="B3" s="12" t="s">
        <v>63</v>
      </c>
      <c r="C3" s="14" t="s">
        <v>32</v>
      </c>
    </row>
    <row r="4" spans="1:3" ht="38.25">
      <c r="A4" s="16" t="s">
        <v>62</v>
      </c>
      <c r="B4" s="11" t="s">
        <v>61</v>
      </c>
      <c r="C4" s="14" t="s">
        <v>32</v>
      </c>
    </row>
    <row r="5" spans="1:3" ht="25.5">
      <c r="A5" s="16" t="s">
        <v>60</v>
      </c>
      <c r="B5" s="11" t="s">
        <v>59</v>
      </c>
      <c r="C5" s="14" t="s">
        <v>32</v>
      </c>
    </row>
    <row r="6" spans="1:3" ht="25.5">
      <c r="A6" s="16" t="s">
        <v>58</v>
      </c>
      <c r="B6" s="16" t="s">
        <v>57</v>
      </c>
      <c r="C6" s="14" t="s">
        <v>32</v>
      </c>
    </row>
    <row r="7" spans="1:3" ht="15" customHeight="1">
      <c r="A7" s="16" t="s">
        <v>56</v>
      </c>
      <c r="B7" s="13"/>
      <c r="C7" s="14" t="s">
        <v>32</v>
      </c>
    </row>
    <row r="8" spans="1:3" ht="38.25">
      <c r="A8" s="12" t="s">
        <v>55</v>
      </c>
      <c r="B8" s="12" t="s">
        <v>54</v>
      </c>
      <c r="C8" s="14" t="s">
        <v>32</v>
      </c>
    </row>
    <row r="9" spans="1:3" s="9" customFormat="1" ht="62.25" customHeight="1">
      <c r="A9" s="53" t="s">
        <v>53</v>
      </c>
      <c r="B9" s="53"/>
      <c r="C9" s="14" t="s">
        <v>32</v>
      </c>
    </row>
    <row r="10" spans="1:3" ht="22.5" customHeight="1">
      <c r="A10" s="55" t="s">
        <v>52</v>
      </c>
      <c r="B10" s="55"/>
      <c r="C10" s="14" t="s">
        <v>32</v>
      </c>
    </row>
    <row r="11" spans="1:3" ht="39.6" customHeight="1">
      <c r="A11" s="56" t="s">
        <v>70</v>
      </c>
      <c r="B11" s="56"/>
      <c r="C11" s="14" t="s">
        <v>32</v>
      </c>
    </row>
    <row r="12" spans="1:3" ht="28.35" customHeight="1">
      <c r="A12" s="57" t="s">
        <v>71</v>
      </c>
      <c r="B12" s="57"/>
      <c r="C12" s="14" t="s">
        <v>32</v>
      </c>
    </row>
    <row r="13" spans="1:3" ht="14.1" customHeight="1">
      <c r="A13" s="58" t="s">
        <v>69</v>
      </c>
      <c r="B13" s="58"/>
      <c r="C13" s="14" t="s">
        <v>32</v>
      </c>
    </row>
    <row r="14" spans="1:3" ht="35.25" customHeight="1">
      <c r="A14" s="59" t="s">
        <v>107</v>
      </c>
      <c r="B14" s="59"/>
      <c r="C14" s="14" t="s">
        <v>32</v>
      </c>
    </row>
    <row r="15" spans="1:3" ht="28.35" customHeight="1">
      <c r="A15" s="57" t="s">
        <v>83</v>
      </c>
      <c r="B15" s="57"/>
      <c r="C15" s="14" t="s">
        <v>32</v>
      </c>
    </row>
    <row r="16" spans="1:3" ht="33.95" customHeight="1">
      <c r="A16" s="60" t="s">
        <v>51</v>
      </c>
      <c r="B16" s="60"/>
      <c r="C16" s="14" t="s">
        <v>32</v>
      </c>
    </row>
    <row r="17" spans="1:3" ht="33" customHeight="1">
      <c r="A17" s="53" t="s">
        <v>84</v>
      </c>
      <c r="B17" s="53"/>
      <c r="C17" s="14" t="s">
        <v>32</v>
      </c>
    </row>
    <row r="18" spans="1:3" ht="13.15" customHeight="1">
      <c r="A18" s="61" t="s">
        <v>85</v>
      </c>
      <c r="B18" s="61"/>
      <c r="C18" s="14" t="s">
        <v>32</v>
      </c>
    </row>
    <row r="19" spans="1:3" ht="48.75" customHeight="1">
      <c r="A19" s="53" t="s">
        <v>86</v>
      </c>
      <c r="B19" s="53"/>
      <c r="C19" s="14" t="s">
        <v>32</v>
      </c>
    </row>
    <row r="20" spans="1:3" ht="13.15" customHeight="1">
      <c r="A20" s="63" t="s">
        <v>82</v>
      </c>
      <c r="B20" s="63"/>
      <c r="C20" s="14" t="s">
        <v>32</v>
      </c>
    </row>
    <row r="21" spans="1:3" ht="13.5" customHeight="1">
      <c r="A21" s="64" t="s">
        <v>72</v>
      </c>
      <c r="B21" s="64"/>
      <c r="C21" s="14" t="s">
        <v>32</v>
      </c>
    </row>
    <row r="22" spans="1:3" ht="28.35" customHeight="1">
      <c r="A22" s="60" t="s">
        <v>50</v>
      </c>
      <c r="B22" s="60"/>
      <c r="C22" s="14" t="s">
        <v>32</v>
      </c>
    </row>
    <row r="23" spans="1:3" ht="53.85" customHeight="1">
      <c r="A23" s="53" t="s">
        <v>73</v>
      </c>
      <c r="B23" s="53"/>
      <c r="C23" s="14" t="s">
        <v>32</v>
      </c>
    </row>
    <row r="24" spans="1:3" ht="31.35" customHeight="1">
      <c r="A24" s="65" t="s">
        <v>126</v>
      </c>
      <c r="B24" s="53"/>
      <c r="C24" s="14" t="s">
        <v>32</v>
      </c>
    </row>
    <row r="25" spans="1:3" ht="33.95" customHeight="1">
      <c r="A25" s="66" t="s">
        <v>93</v>
      </c>
      <c r="B25" s="53"/>
      <c r="C25" s="14" t="s">
        <v>32</v>
      </c>
    </row>
    <row r="26" spans="1:3" ht="13.5" customHeight="1">
      <c r="A26" s="62" t="s">
        <v>33</v>
      </c>
      <c r="B26" s="62"/>
      <c r="C26" s="15" t="s">
        <v>43</v>
      </c>
    </row>
  </sheetData>
  <mergeCells count="19">
    <mergeCell ref="A26:B26"/>
    <mergeCell ref="A20:B20"/>
    <mergeCell ref="A21:B21"/>
    <mergeCell ref="A22:B22"/>
    <mergeCell ref="A23:B23"/>
    <mergeCell ref="A24:B24"/>
    <mergeCell ref="A25:B25"/>
    <mergeCell ref="A19:B19"/>
    <mergeCell ref="A1:B1"/>
    <mergeCell ref="A9:B9"/>
    <mergeCell ref="A10:B10"/>
    <mergeCell ref="A11:B11"/>
    <mergeCell ref="A12:B12"/>
    <mergeCell ref="A13:B13"/>
    <mergeCell ref="A14:B14"/>
    <mergeCell ref="A15:B15"/>
    <mergeCell ref="A16:B16"/>
    <mergeCell ref="A17:B17"/>
    <mergeCell ref="A18:B18"/>
  </mergeCells>
  <hyperlinks>
    <hyperlink ref="A12:B12" r:id="rId1" display="https://www.statistik.niedersachsen.de/startseite/themen/bevolkerung/themenbereich-bevoelkerung-statistische-berichte-172949.html"/>
    <hyperlink ref="A21:B21" r:id="rId2" display="Internet: www.statistik.niedersachsen.de"/>
    <hyperlink ref="A20" r:id="rId3" display="mailto:auskunft@statistik.niedersachsen.de"/>
    <hyperlink ref="A18:B18" r:id="rId4" display="E-Mail: bevoelkerungsbewegung@statistik.niedersachsen.de"/>
    <hyperlink ref="A15:B15" r:id="rId5" tooltip="www.destatis.de &gt;  Menü &gt; Methoden&gt; Qualität &gt; Qualitätsberichte: Mehr erfahren &gt; Gesellschaft und Umwelt"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FC95-A7BD-4500-9DDC-53586CED6FB5}">
  <sheetPr>
    <tabColor theme="0"/>
  </sheetPr>
  <dimension ref="A1:L76"/>
  <sheetViews>
    <sheetView view="pageLayout" zoomScale="150" zoomScalePageLayoutView="150" workbookViewId="0" topLeftCell="A1">
      <selection activeCell="A1" sqref="A1:K1"/>
    </sheetView>
  </sheetViews>
  <sheetFormatPr defaultColWidth="11.00390625" defaultRowHeight="12.75"/>
  <cols>
    <col min="1" max="1" width="5.8515625" style="17" customWidth="1"/>
    <col min="2" max="2" width="12.28125" style="17" customWidth="1"/>
    <col min="3" max="3" width="8.28125" style="17" customWidth="1"/>
    <col min="4" max="5" width="7.7109375" style="17" customWidth="1"/>
    <col min="6" max="6" width="7.421875" style="17" customWidth="1"/>
    <col min="7" max="7" width="8.140625" style="17" customWidth="1"/>
    <col min="8" max="8" width="8.28125" style="17" customWidth="1"/>
    <col min="9" max="9" width="7.421875" style="17" customWidth="1"/>
    <col min="10" max="10" width="8.8515625" style="17" customWidth="1"/>
    <col min="11" max="11" width="8.7109375" style="17" customWidth="1"/>
    <col min="12" max="12" width="2.00390625" style="18" customWidth="1"/>
    <col min="13" max="16384" width="11.00390625" style="17" customWidth="1"/>
  </cols>
  <sheetData>
    <row r="1" spans="1:12" s="25" customFormat="1" ht="17.25" customHeight="1">
      <c r="A1" s="67" t="s">
        <v>110</v>
      </c>
      <c r="B1" s="67"/>
      <c r="C1" s="67"/>
      <c r="D1" s="67"/>
      <c r="E1" s="67"/>
      <c r="F1" s="67"/>
      <c r="G1" s="67"/>
      <c r="H1" s="67"/>
      <c r="I1" s="67"/>
      <c r="J1" s="67"/>
      <c r="K1" s="67"/>
      <c r="L1" s="20" t="s">
        <v>32</v>
      </c>
    </row>
    <row r="2" spans="1:12" s="40" customFormat="1" ht="55.15" customHeight="1">
      <c r="A2" s="43" t="s">
        <v>94</v>
      </c>
      <c r="B2" s="42" t="s">
        <v>31</v>
      </c>
      <c r="C2" s="42" t="s">
        <v>111</v>
      </c>
      <c r="D2" s="42" t="s">
        <v>81</v>
      </c>
      <c r="E2" s="42" t="s">
        <v>68</v>
      </c>
      <c r="F2" s="42" t="s">
        <v>80</v>
      </c>
      <c r="G2" s="41" t="s">
        <v>79</v>
      </c>
      <c r="H2" s="42" t="s">
        <v>78</v>
      </c>
      <c r="I2" s="42" t="s">
        <v>1</v>
      </c>
      <c r="J2" s="42" t="s">
        <v>77</v>
      </c>
      <c r="K2" s="41" t="s">
        <v>112</v>
      </c>
      <c r="L2" s="20" t="s">
        <v>32</v>
      </c>
    </row>
    <row r="3" spans="1:12" ht="12.4" customHeight="1">
      <c r="A3" s="36">
        <v>101</v>
      </c>
      <c r="B3" s="17" t="s">
        <v>2</v>
      </c>
      <c r="C3" s="19">
        <v>248837</v>
      </c>
      <c r="D3" s="19">
        <v>185</v>
      </c>
      <c r="E3" s="19">
        <v>280</v>
      </c>
      <c r="F3" s="22">
        <f aca="true" t="shared" si="0" ref="F3:F12">D3-E3</f>
        <v>-95</v>
      </c>
      <c r="G3" s="19">
        <v>981</v>
      </c>
      <c r="H3" s="19">
        <v>1150</v>
      </c>
      <c r="I3" s="22">
        <f>G3-H3</f>
        <v>-169</v>
      </c>
      <c r="J3" s="22">
        <f>F3+I3</f>
        <v>-264</v>
      </c>
      <c r="K3" s="19">
        <f>SUM(C3+J3)-12</f>
        <v>248561</v>
      </c>
      <c r="L3" s="20" t="s">
        <v>32</v>
      </c>
    </row>
    <row r="4" spans="1:12" ht="8.25" customHeight="1">
      <c r="A4" s="36">
        <v>102</v>
      </c>
      <c r="B4" s="17" t="s">
        <v>76</v>
      </c>
      <c r="C4" s="19">
        <v>104088</v>
      </c>
      <c r="D4" s="19">
        <v>130</v>
      </c>
      <c r="E4" s="19">
        <v>128</v>
      </c>
      <c r="F4" s="22">
        <f t="shared" si="0"/>
        <v>2</v>
      </c>
      <c r="G4" s="19">
        <v>209</v>
      </c>
      <c r="H4" s="19">
        <v>434</v>
      </c>
      <c r="I4" s="22">
        <f aca="true" t="shared" si="1" ref="I4:I12">G4-H4</f>
        <v>-225</v>
      </c>
      <c r="J4" s="22">
        <f>F4+I4</f>
        <v>-223</v>
      </c>
      <c r="K4" s="19">
        <f>SUM(C4+J4)+1</f>
        <v>103866</v>
      </c>
      <c r="L4" s="20" t="s">
        <v>32</v>
      </c>
    </row>
    <row r="5" spans="1:12" ht="8.25" customHeight="1">
      <c r="A5" s="36">
        <v>103</v>
      </c>
      <c r="B5" s="17" t="s">
        <v>113</v>
      </c>
      <c r="C5" s="19">
        <v>123956</v>
      </c>
      <c r="D5" s="19">
        <v>100</v>
      </c>
      <c r="E5" s="19">
        <v>134</v>
      </c>
      <c r="F5" s="22">
        <f t="shared" si="0"/>
        <v>-34</v>
      </c>
      <c r="G5" s="19">
        <v>365</v>
      </c>
      <c r="H5" s="19">
        <v>446</v>
      </c>
      <c r="I5" s="22">
        <f t="shared" si="1"/>
        <v>-81</v>
      </c>
      <c r="J5" s="22">
        <f aca="true" t="shared" si="2" ref="J5:J12">F5+I5</f>
        <v>-115</v>
      </c>
      <c r="K5" s="19">
        <f>SUM(C5+J5)-1</f>
        <v>123840</v>
      </c>
      <c r="L5" s="20" t="s">
        <v>32</v>
      </c>
    </row>
    <row r="6" spans="1:12" ht="9.95" customHeight="1">
      <c r="A6" s="36">
        <v>151</v>
      </c>
      <c r="B6" s="17" t="s">
        <v>106</v>
      </c>
      <c r="C6" s="19">
        <v>177280</v>
      </c>
      <c r="D6" s="19">
        <v>131</v>
      </c>
      <c r="E6" s="19">
        <v>197</v>
      </c>
      <c r="F6" s="22">
        <f t="shared" si="0"/>
        <v>-66</v>
      </c>
      <c r="G6" s="19">
        <v>429</v>
      </c>
      <c r="H6" s="19">
        <v>418</v>
      </c>
      <c r="I6" s="22">
        <f t="shared" si="1"/>
        <v>11</v>
      </c>
      <c r="J6" s="22">
        <f t="shared" si="2"/>
        <v>-55</v>
      </c>
      <c r="K6" s="19">
        <f>SUM(C6+J6)+2</f>
        <v>177227</v>
      </c>
      <c r="L6" s="20" t="s">
        <v>32</v>
      </c>
    </row>
    <row r="7" spans="1:12" ht="8.25" customHeight="1">
      <c r="A7" s="36">
        <v>153</v>
      </c>
      <c r="B7" s="17" t="s">
        <v>3</v>
      </c>
      <c r="C7" s="19">
        <v>134842</v>
      </c>
      <c r="D7" s="19">
        <v>81</v>
      </c>
      <c r="E7" s="19">
        <v>214</v>
      </c>
      <c r="F7" s="22">
        <f t="shared" si="0"/>
        <v>-133</v>
      </c>
      <c r="G7" s="19">
        <v>424</v>
      </c>
      <c r="H7" s="19">
        <v>447</v>
      </c>
      <c r="I7" s="22">
        <f t="shared" si="1"/>
        <v>-23</v>
      </c>
      <c r="J7" s="22">
        <f t="shared" si="2"/>
        <v>-156</v>
      </c>
      <c r="K7" s="19">
        <f>SUM(C7+J7)+2</f>
        <v>134688</v>
      </c>
      <c r="L7" s="20" t="s">
        <v>32</v>
      </c>
    </row>
    <row r="8" spans="1:12" ht="8.25" customHeight="1">
      <c r="A8" s="36">
        <v>154</v>
      </c>
      <c r="B8" s="17" t="s">
        <v>114</v>
      </c>
      <c r="C8" s="19">
        <v>91445</v>
      </c>
      <c r="D8" s="19">
        <v>70</v>
      </c>
      <c r="E8" s="19">
        <v>122</v>
      </c>
      <c r="F8" s="22">
        <f t="shared" si="0"/>
        <v>-52</v>
      </c>
      <c r="G8" s="19">
        <v>353</v>
      </c>
      <c r="H8" s="19">
        <v>228</v>
      </c>
      <c r="I8" s="22">
        <f t="shared" si="1"/>
        <v>125</v>
      </c>
      <c r="J8" s="22">
        <f t="shared" si="2"/>
        <v>73</v>
      </c>
      <c r="K8" s="19">
        <f>SUM(C8+J8)</f>
        <v>91518</v>
      </c>
      <c r="L8" s="20" t="s">
        <v>32</v>
      </c>
    </row>
    <row r="9" spans="1:12" ht="8.25" customHeight="1">
      <c r="A9" s="36">
        <v>155</v>
      </c>
      <c r="B9" s="17" t="s">
        <v>105</v>
      </c>
      <c r="C9" s="19">
        <v>131833</v>
      </c>
      <c r="D9" s="19">
        <v>90</v>
      </c>
      <c r="E9" s="19">
        <v>185</v>
      </c>
      <c r="F9" s="22">
        <f t="shared" si="0"/>
        <v>-95</v>
      </c>
      <c r="G9" s="19">
        <v>345</v>
      </c>
      <c r="H9" s="19">
        <v>313</v>
      </c>
      <c r="I9" s="22">
        <f t="shared" si="1"/>
        <v>32</v>
      </c>
      <c r="J9" s="22">
        <f t="shared" si="2"/>
        <v>-63</v>
      </c>
      <c r="K9" s="19">
        <f>SUM(C9+J9)+2</f>
        <v>131772</v>
      </c>
      <c r="L9" s="20" t="s">
        <v>32</v>
      </c>
    </row>
    <row r="10" spans="1:12" ht="8.25" customHeight="1">
      <c r="A10" s="36">
        <v>157</v>
      </c>
      <c r="B10" s="17" t="s">
        <v>4</v>
      </c>
      <c r="C10" s="19">
        <v>135772</v>
      </c>
      <c r="D10" s="19">
        <v>95</v>
      </c>
      <c r="E10" s="19">
        <v>169</v>
      </c>
      <c r="F10" s="22">
        <f t="shared" si="0"/>
        <v>-74</v>
      </c>
      <c r="G10" s="19">
        <v>486</v>
      </c>
      <c r="H10" s="19">
        <v>342</v>
      </c>
      <c r="I10" s="22">
        <f t="shared" si="1"/>
        <v>144</v>
      </c>
      <c r="J10" s="22">
        <f t="shared" si="2"/>
        <v>70</v>
      </c>
      <c r="K10" s="19">
        <f>SUM(C10+J10)+2</f>
        <v>135844</v>
      </c>
      <c r="L10" s="20" t="s">
        <v>32</v>
      </c>
    </row>
    <row r="11" spans="1:12" ht="8.25" customHeight="1">
      <c r="A11" s="36">
        <v>158</v>
      </c>
      <c r="B11" s="17" t="s">
        <v>5</v>
      </c>
      <c r="C11" s="19">
        <v>119417</v>
      </c>
      <c r="D11" s="19">
        <v>99</v>
      </c>
      <c r="E11" s="19">
        <v>146</v>
      </c>
      <c r="F11" s="22">
        <f t="shared" si="0"/>
        <v>-47</v>
      </c>
      <c r="G11" s="19">
        <v>317</v>
      </c>
      <c r="H11" s="19">
        <v>331</v>
      </c>
      <c r="I11" s="22">
        <f t="shared" si="1"/>
        <v>-14</v>
      </c>
      <c r="J11" s="22">
        <f t="shared" si="2"/>
        <v>-61</v>
      </c>
      <c r="K11" s="19">
        <f>SUM(C11+J11)+5</f>
        <v>119361</v>
      </c>
      <c r="L11" s="20" t="s">
        <v>32</v>
      </c>
    </row>
    <row r="12" spans="1:12" ht="8.25" customHeight="1">
      <c r="A12" s="36">
        <v>159</v>
      </c>
      <c r="B12" s="17" t="s">
        <v>115</v>
      </c>
      <c r="C12" s="19">
        <v>323697</v>
      </c>
      <c r="D12" s="19">
        <v>228</v>
      </c>
      <c r="E12" s="19">
        <v>361</v>
      </c>
      <c r="F12" s="22">
        <f t="shared" si="0"/>
        <v>-133</v>
      </c>
      <c r="G12" s="19">
        <v>2064</v>
      </c>
      <c r="H12" s="19">
        <v>1728</v>
      </c>
      <c r="I12" s="22">
        <f t="shared" si="1"/>
        <v>336</v>
      </c>
      <c r="J12" s="22">
        <f t="shared" si="2"/>
        <v>203</v>
      </c>
      <c r="K12" s="19">
        <f>SUM(C12+J12)</f>
        <v>323900</v>
      </c>
      <c r="L12" s="20" t="s">
        <v>32</v>
      </c>
    </row>
    <row r="13" spans="1:12" s="25" customFormat="1" ht="11.1" customHeight="1">
      <c r="A13" s="35">
        <v>1</v>
      </c>
      <c r="B13" s="33" t="s">
        <v>48</v>
      </c>
      <c r="C13" s="30">
        <f>SUM(C3:C12)</f>
        <v>1591167</v>
      </c>
      <c r="D13" s="30">
        <f>SUM(D3:D12)</f>
        <v>1209</v>
      </c>
      <c r="E13" s="30">
        <f>SUM(E3:E12)</f>
        <v>1936</v>
      </c>
      <c r="F13" s="32">
        <f aca="true" t="shared" si="3" ref="F13:J13">SUM(F3:F12)</f>
        <v>-727</v>
      </c>
      <c r="G13" s="30">
        <f>SUM(G3:G12)</f>
        <v>5973</v>
      </c>
      <c r="H13" s="30">
        <f>SUM(H3:H12)</f>
        <v>5837</v>
      </c>
      <c r="I13" s="37">
        <f t="shared" si="3"/>
        <v>136</v>
      </c>
      <c r="J13" s="37">
        <f t="shared" si="3"/>
        <v>-591</v>
      </c>
      <c r="K13" s="30">
        <f>SUM(K3+K4+K5+K6+K7+K8+K9+K10+K11+K12)</f>
        <v>1590577</v>
      </c>
      <c r="L13" s="20" t="s">
        <v>32</v>
      </c>
    </row>
    <row r="14" spans="1:12" s="25" customFormat="1" ht="9.95" customHeight="1">
      <c r="A14" s="39">
        <v>241</v>
      </c>
      <c r="B14" s="25" t="s">
        <v>6</v>
      </c>
      <c r="C14" s="19">
        <v>1155323</v>
      </c>
      <c r="D14" s="19">
        <v>1063</v>
      </c>
      <c r="E14" s="19">
        <v>1301</v>
      </c>
      <c r="F14" s="22">
        <f aca="true" t="shared" si="4" ref="F14:F21">D14-E14</f>
        <v>-238</v>
      </c>
      <c r="G14" s="19">
        <v>3207</v>
      </c>
      <c r="H14" s="19">
        <v>2975</v>
      </c>
      <c r="I14" s="22">
        <f>G14-H14</f>
        <v>232</v>
      </c>
      <c r="J14" s="22">
        <f>F14+I14</f>
        <v>-6</v>
      </c>
      <c r="K14" s="19">
        <f>SUM(C14+J14)+13</f>
        <v>1155330</v>
      </c>
      <c r="L14" s="20" t="s">
        <v>32</v>
      </c>
    </row>
    <row r="15" spans="1:12" s="25" customFormat="1" ht="9.95" customHeight="1">
      <c r="A15" s="38" t="s">
        <v>0</v>
      </c>
      <c r="B15" s="25" t="s">
        <v>7</v>
      </c>
      <c r="C15" s="19">
        <v>534138</v>
      </c>
      <c r="D15" s="19">
        <v>546</v>
      </c>
      <c r="E15" s="19">
        <v>548</v>
      </c>
      <c r="F15" s="22">
        <f t="shared" si="4"/>
        <v>-2</v>
      </c>
      <c r="G15" s="19">
        <v>2375</v>
      </c>
      <c r="H15" s="19">
        <v>2461</v>
      </c>
      <c r="I15" s="22">
        <f aca="true" t="shared" si="5" ref="I15:I21">G15-H15</f>
        <v>-86</v>
      </c>
      <c r="J15" s="22">
        <f aca="true" t="shared" si="6" ref="J15:J21">F15+I15</f>
        <v>-88</v>
      </c>
      <c r="K15" s="19">
        <f>SUM(C15+J15)-1</f>
        <v>534049</v>
      </c>
      <c r="L15" s="20" t="s">
        <v>32</v>
      </c>
    </row>
    <row r="16" spans="1:12" ht="9.95" customHeight="1">
      <c r="A16" s="36">
        <v>251</v>
      </c>
      <c r="B16" s="17" t="s">
        <v>8</v>
      </c>
      <c r="C16" s="19">
        <v>218141</v>
      </c>
      <c r="D16" s="19">
        <v>159</v>
      </c>
      <c r="E16" s="19">
        <v>245</v>
      </c>
      <c r="F16" s="22">
        <f t="shared" si="4"/>
        <v>-86</v>
      </c>
      <c r="G16" s="19">
        <v>696</v>
      </c>
      <c r="H16" s="19">
        <v>678</v>
      </c>
      <c r="I16" s="22">
        <f t="shared" si="5"/>
        <v>18</v>
      </c>
      <c r="J16" s="22">
        <f t="shared" si="6"/>
        <v>-68</v>
      </c>
      <c r="K16" s="19">
        <f>SUM(C16+J16)-1</f>
        <v>218072</v>
      </c>
      <c r="L16" s="20" t="s">
        <v>32</v>
      </c>
    </row>
    <row r="17" spans="1:12" ht="8.25" customHeight="1">
      <c r="A17" s="36">
        <v>252</v>
      </c>
      <c r="B17" s="17" t="s">
        <v>9</v>
      </c>
      <c r="C17" s="19">
        <v>148632</v>
      </c>
      <c r="D17" s="19">
        <v>117</v>
      </c>
      <c r="E17" s="19">
        <v>205</v>
      </c>
      <c r="F17" s="22">
        <f t="shared" si="4"/>
        <v>-88</v>
      </c>
      <c r="G17" s="19">
        <v>402</v>
      </c>
      <c r="H17" s="19">
        <v>367</v>
      </c>
      <c r="I17" s="22">
        <f t="shared" si="5"/>
        <v>35</v>
      </c>
      <c r="J17" s="22">
        <f t="shared" si="6"/>
        <v>-53</v>
      </c>
      <c r="K17" s="19">
        <f>SUM(C17+J17)+1</f>
        <v>148580</v>
      </c>
      <c r="L17" s="20" t="s">
        <v>32</v>
      </c>
    </row>
    <row r="18" spans="1:12" ht="8.25" customHeight="1">
      <c r="A18" s="36">
        <v>254</v>
      </c>
      <c r="B18" s="17" t="s">
        <v>10</v>
      </c>
      <c r="C18" s="19">
        <v>275736</v>
      </c>
      <c r="D18" s="19">
        <v>183</v>
      </c>
      <c r="E18" s="19">
        <v>335</v>
      </c>
      <c r="F18" s="22">
        <f t="shared" si="4"/>
        <v>-152</v>
      </c>
      <c r="G18" s="19">
        <v>675</v>
      </c>
      <c r="H18" s="19">
        <v>788</v>
      </c>
      <c r="I18" s="22">
        <f t="shared" si="5"/>
        <v>-113</v>
      </c>
      <c r="J18" s="22">
        <f t="shared" si="6"/>
        <v>-265</v>
      </c>
      <c r="K18" s="19">
        <f>SUM(C18+J18)-7</f>
        <v>275464</v>
      </c>
      <c r="L18" s="20" t="s">
        <v>32</v>
      </c>
    </row>
    <row r="19" spans="1:12" ht="8.25" customHeight="1">
      <c r="A19" s="36">
        <v>255</v>
      </c>
      <c r="B19" s="17" t="s">
        <v>116</v>
      </c>
      <c r="C19" s="19">
        <v>70219</v>
      </c>
      <c r="D19" s="19">
        <v>44</v>
      </c>
      <c r="E19" s="19">
        <v>97</v>
      </c>
      <c r="F19" s="22">
        <f t="shared" si="4"/>
        <v>-53</v>
      </c>
      <c r="G19" s="19">
        <v>204</v>
      </c>
      <c r="H19" s="19">
        <v>163</v>
      </c>
      <c r="I19" s="22">
        <f t="shared" si="5"/>
        <v>41</v>
      </c>
      <c r="J19" s="22">
        <f t="shared" si="6"/>
        <v>-12</v>
      </c>
      <c r="K19" s="19">
        <f>SUM(C19+J19)</f>
        <v>70207</v>
      </c>
      <c r="L19" s="20" t="s">
        <v>32</v>
      </c>
    </row>
    <row r="20" spans="1:12" ht="8.25" customHeight="1">
      <c r="A20" s="36">
        <v>256</v>
      </c>
      <c r="B20" s="17" t="s">
        <v>117</v>
      </c>
      <c r="C20" s="19">
        <v>121700</v>
      </c>
      <c r="D20" s="19">
        <v>109</v>
      </c>
      <c r="E20" s="19">
        <v>157</v>
      </c>
      <c r="F20" s="22">
        <f t="shared" si="4"/>
        <v>-48</v>
      </c>
      <c r="G20" s="19">
        <v>366</v>
      </c>
      <c r="H20" s="19">
        <v>371</v>
      </c>
      <c r="I20" s="22">
        <f t="shared" si="5"/>
        <v>-5</v>
      </c>
      <c r="J20" s="22">
        <f t="shared" si="6"/>
        <v>-53</v>
      </c>
      <c r="K20" s="19">
        <f>SUM(C20+J20)-2</f>
        <v>121645</v>
      </c>
      <c r="L20" s="20" t="s">
        <v>32</v>
      </c>
    </row>
    <row r="21" spans="1:12" ht="8.25" customHeight="1">
      <c r="A21" s="36">
        <v>257</v>
      </c>
      <c r="B21" s="17" t="s">
        <v>95</v>
      </c>
      <c r="C21" s="19">
        <v>158378</v>
      </c>
      <c r="D21" s="19">
        <v>105</v>
      </c>
      <c r="E21" s="19">
        <v>193</v>
      </c>
      <c r="F21" s="22">
        <f t="shared" si="4"/>
        <v>-88</v>
      </c>
      <c r="G21" s="19">
        <v>537</v>
      </c>
      <c r="H21" s="19">
        <v>418</v>
      </c>
      <c r="I21" s="22">
        <f t="shared" si="5"/>
        <v>119</v>
      </c>
      <c r="J21" s="22">
        <f t="shared" si="6"/>
        <v>31</v>
      </c>
      <c r="K21" s="19">
        <f>SUM(C21+J21)-3</f>
        <v>158406</v>
      </c>
      <c r="L21" s="20" t="s">
        <v>32</v>
      </c>
    </row>
    <row r="22" spans="1:12" s="25" customFormat="1" ht="11.1" customHeight="1">
      <c r="A22" s="35">
        <v>2</v>
      </c>
      <c r="B22" s="33" t="s">
        <v>47</v>
      </c>
      <c r="C22" s="30">
        <f>SUM(C14:C21)-C15</f>
        <v>2148129</v>
      </c>
      <c r="D22" s="30">
        <f>SUM(D14:D21)-D15</f>
        <v>1780</v>
      </c>
      <c r="E22" s="30">
        <f>SUM(E14:E21)-E15</f>
        <v>2533</v>
      </c>
      <c r="F22" s="32">
        <f>SUM(F14,F16:F21)</f>
        <v>-753</v>
      </c>
      <c r="G22" s="30">
        <f>G14+G16+G17+G18+G19+G20+G21</f>
        <v>6087</v>
      </c>
      <c r="H22" s="30">
        <f>H14+H16+H17+H18+H19+H20+H21</f>
        <v>5760</v>
      </c>
      <c r="I22" s="22">
        <f>SUM(I14+I16+I17+I18+I19+I20+I21)</f>
        <v>327</v>
      </c>
      <c r="J22" s="37">
        <f>SUM(J14+J16+J17+J18+J19+J20+J21)</f>
        <v>-426</v>
      </c>
      <c r="K22" s="30">
        <f>SUM(K14+K16+K17+K18+K19+K20+K21)</f>
        <v>2147704</v>
      </c>
      <c r="L22" s="20" t="s">
        <v>32</v>
      </c>
    </row>
    <row r="23" spans="1:12" ht="9.95" customHeight="1">
      <c r="A23" s="36">
        <v>351</v>
      </c>
      <c r="B23" s="17" t="s">
        <v>104</v>
      </c>
      <c r="C23" s="19">
        <v>179361</v>
      </c>
      <c r="D23" s="19">
        <v>168</v>
      </c>
      <c r="E23" s="19">
        <v>223</v>
      </c>
      <c r="F23" s="22">
        <f aca="true" t="shared" si="7" ref="F23:F33">D23-E23</f>
        <v>-55</v>
      </c>
      <c r="G23" s="19">
        <v>595</v>
      </c>
      <c r="H23" s="19">
        <v>513</v>
      </c>
      <c r="I23" s="22">
        <f aca="true" t="shared" si="8" ref="I23:I33">G23-H23</f>
        <v>82</v>
      </c>
      <c r="J23" s="22">
        <f aca="true" t="shared" si="9" ref="J23:J33">F23+I23</f>
        <v>27</v>
      </c>
      <c r="K23" s="19">
        <f>SUM(C23+J23)-2</f>
        <v>179386</v>
      </c>
      <c r="L23" s="20" t="s">
        <v>32</v>
      </c>
    </row>
    <row r="24" spans="1:12" ht="8.25" customHeight="1">
      <c r="A24" s="36">
        <v>352</v>
      </c>
      <c r="B24" s="17" t="s">
        <v>118</v>
      </c>
      <c r="C24" s="19">
        <v>198820</v>
      </c>
      <c r="D24" s="19">
        <v>144</v>
      </c>
      <c r="E24" s="19">
        <v>237</v>
      </c>
      <c r="F24" s="22">
        <f t="shared" si="7"/>
        <v>-93</v>
      </c>
      <c r="G24" s="19">
        <v>556</v>
      </c>
      <c r="H24" s="19">
        <v>452</v>
      </c>
      <c r="I24" s="22">
        <f t="shared" si="8"/>
        <v>104</v>
      </c>
      <c r="J24" s="22">
        <f t="shared" si="9"/>
        <v>11</v>
      </c>
      <c r="K24" s="19">
        <f>SUM(C24+J24)-5</f>
        <v>198826</v>
      </c>
      <c r="L24" s="20" t="s">
        <v>32</v>
      </c>
    </row>
    <row r="25" spans="1:12" ht="8.25" customHeight="1">
      <c r="A25" s="36">
        <v>353</v>
      </c>
      <c r="B25" s="17" t="s">
        <v>11</v>
      </c>
      <c r="C25" s="19">
        <v>256101</v>
      </c>
      <c r="D25" s="19">
        <v>199</v>
      </c>
      <c r="E25" s="19">
        <v>268</v>
      </c>
      <c r="F25" s="22">
        <f t="shared" si="7"/>
        <v>-69</v>
      </c>
      <c r="G25" s="19">
        <v>940</v>
      </c>
      <c r="H25" s="19">
        <v>957</v>
      </c>
      <c r="I25" s="22">
        <f t="shared" si="8"/>
        <v>-17</v>
      </c>
      <c r="J25" s="22">
        <f t="shared" si="9"/>
        <v>-86</v>
      </c>
      <c r="K25" s="19">
        <f>SUM(C25+J25)+1</f>
        <v>256016</v>
      </c>
      <c r="L25" s="20" t="s">
        <v>32</v>
      </c>
    </row>
    <row r="26" spans="1:12" ht="8.25" customHeight="1">
      <c r="A26" s="36">
        <v>354</v>
      </c>
      <c r="B26" s="17" t="s">
        <v>92</v>
      </c>
      <c r="C26" s="19">
        <v>48570</v>
      </c>
      <c r="D26" s="19">
        <v>26</v>
      </c>
      <c r="E26" s="19">
        <v>75</v>
      </c>
      <c r="F26" s="22">
        <f t="shared" si="7"/>
        <v>-49</v>
      </c>
      <c r="G26" s="19">
        <v>121</v>
      </c>
      <c r="H26" s="19">
        <v>135</v>
      </c>
      <c r="I26" s="22">
        <f t="shared" si="8"/>
        <v>-14</v>
      </c>
      <c r="J26" s="22">
        <f t="shared" si="9"/>
        <v>-63</v>
      </c>
      <c r="K26" s="19">
        <f>SUM(C26+J26)-4</f>
        <v>48503</v>
      </c>
      <c r="L26" s="20" t="s">
        <v>32</v>
      </c>
    </row>
    <row r="27" spans="1:12" ht="8.25" customHeight="1">
      <c r="A27" s="36">
        <v>355</v>
      </c>
      <c r="B27" s="17" t="s">
        <v>119</v>
      </c>
      <c r="C27" s="19">
        <v>184102</v>
      </c>
      <c r="D27" s="19">
        <v>141</v>
      </c>
      <c r="E27" s="19">
        <v>199</v>
      </c>
      <c r="F27" s="22">
        <f t="shared" si="7"/>
        <v>-58</v>
      </c>
      <c r="G27" s="19">
        <v>762</v>
      </c>
      <c r="H27" s="19">
        <v>571</v>
      </c>
      <c r="I27" s="22">
        <f t="shared" si="8"/>
        <v>191</v>
      </c>
      <c r="J27" s="22">
        <f t="shared" si="9"/>
        <v>133</v>
      </c>
      <c r="K27" s="19">
        <f>SUM(C27+J27)</f>
        <v>184235</v>
      </c>
      <c r="L27" s="20" t="s">
        <v>32</v>
      </c>
    </row>
    <row r="28" spans="1:12" ht="8.25" customHeight="1">
      <c r="A28" s="36">
        <v>356</v>
      </c>
      <c r="B28" s="17" t="s">
        <v>12</v>
      </c>
      <c r="C28" s="19">
        <v>114680</v>
      </c>
      <c r="D28" s="19">
        <v>88</v>
      </c>
      <c r="E28" s="19">
        <v>138</v>
      </c>
      <c r="F28" s="22">
        <f t="shared" si="7"/>
        <v>-50</v>
      </c>
      <c r="G28" s="19">
        <v>350</v>
      </c>
      <c r="H28" s="19">
        <v>334</v>
      </c>
      <c r="I28" s="22">
        <f t="shared" si="8"/>
        <v>16</v>
      </c>
      <c r="J28" s="22">
        <f t="shared" si="9"/>
        <v>-34</v>
      </c>
      <c r="K28" s="19">
        <f>SUM(C28+J28)-6</f>
        <v>114640</v>
      </c>
      <c r="L28" s="20" t="s">
        <v>32</v>
      </c>
    </row>
    <row r="29" spans="1:12" ht="8.25" customHeight="1">
      <c r="A29" s="36">
        <v>357</v>
      </c>
      <c r="B29" s="17" t="s">
        <v>13</v>
      </c>
      <c r="C29" s="19">
        <v>164502</v>
      </c>
      <c r="D29" s="19">
        <v>128</v>
      </c>
      <c r="E29" s="19">
        <v>178</v>
      </c>
      <c r="F29" s="22">
        <f t="shared" si="7"/>
        <v>-50</v>
      </c>
      <c r="G29" s="19">
        <v>469</v>
      </c>
      <c r="H29" s="19">
        <v>434</v>
      </c>
      <c r="I29" s="22">
        <f t="shared" si="8"/>
        <v>35</v>
      </c>
      <c r="J29" s="22">
        <f t="shared" si="9"/>
        <v>-15</v>
      </c>
      <c r="K29" s="19">
        <f>SUM(C29+J29)-1</f>
        <v>164486</v>
      </c>
      <c r="L29" s="20" t="s">
        <v>32</v>
      </c>
    </row>
    <row r="30" spans="1:12" ht="8.25" customHeight="1">
      <c r="A30" s="36">
        <v>358</v>
      </c>
      <c r="B30" s="17" t="s">
        <v>14</v>
      </c>
      <c r="C30" s="19">
        <v>140913</v>
      </c>
      <c r="D30" s="19">
        <v>115</v>
      </c>
      <c r="E30" s="19">
        <v>183</v>
      </c>
      <c r="F30" s="22">
        <f t="shared" si="7"/>
        <v>-68</v>
      </c>
      <c r="G30" s="19">
        <v>793</v>
      </c>
      <c r="H30" s="19">
        <v>751</v>
      </c>
      <c r="I30" s="22">
        <f t="shared" si="8"/>
        <v>42</v>
      </c>
      <c r="J30" s="22">
        <f t="shared" si="9"/>
        <v>-26</v>
      </c>
      <c r="K30" s="19">
        <f>SUM(C30+J30)-2</f>
        <v>140885</v>
      </c>
      <c r="L30" s="20" t="s">
        <v>32</v>
      </c>
    </row>
    <row r="31" spans="1:12" ht="8.25" customHeight="1">
      <c r="A31" s="36">
        <v>359</v>
      </c>
      <c r="B31" s="17" t="s">
        <v>15</v>
      </c>
      <c r="C31" s="19">
        <v>205450</v>
      </c>
      <c r="D31" s="19">
        <v>178</v>
      </c>
      <c r="E31" s="19">
        <v>243</v>
      </c>
      <c r="F31" s="22">
        <f t="shared" si="7"/>
        <v>-65</v>
      </c>
      <c r="G31" s="19">
        <v>580</v>
      </c>
      <c r="H31" s="19">
        <v>609</v>
      </c>
      <c r="I31" s="22">
        <f t="shared" si="8"/>
        <v>-29</v>
      </c>
      <c r="J31" s="22">
        <f t="shared" si="9"/>
        <v>-94</v>
      </c>
      <c r="K31" s="19">
        <f>SUM(C31+J31)+1</f>
        <v>205357</v>
      </c>
      <c r="L31" s="20" t="s">
        <v>32</v>
      </c>
    </row>
    <row r="32" spans="1:12" ht="8.25" customHeight="1">
      <c r="A32" s="36">
        <v>360</v>
      </c>
      <c r="B32" s="17" t="s">
        <v>16</v>
      </c>
      <c r="C32" s="19">
        <v>92556</v>
      </c>
      <c r="D32" s="19">
        <v>66</v>
      </c>
      <c r="E32" s="19">
        <v>130</v>
      </c>
      <c r="F32" s="22">
        <f t="shared" si="7"/>
        <v>-64</v>
      </c>
      <c r="G32" s="19">
        <v>289</v>
      </c>
      <c r="H32" s="19">
        <v>218</v>
      </c>
      <c r="I32" s="22">
        <f t="shared" si="8"/>
        <v>71</v>
      </c>
      <c r="J32" s="22">
        <f t="shared" si="9"/>
        <v>7</v>
      </c>
      <c r="K32" s="19">
        <f>SUM(C32+J32)+3</f>
        <v>92566</v>
      </c>
      <c r="L32" s="20" t="s">
        <v>32</v>
      </c>
    </row>
    <row r="33" spans="1:12" ht="8.25" customHeight="1">
      <c r="A33" s="36">
        <v>361</v>
      </c>
      <c r="B33" s="17" t="s">
        <v>17</v>
      </c>
      <c r="C33" s="19">
        <v>137539</v>
      </c>
      <c r="D33" s="19">
        <v>112</v>
      </c>
      <c r="E33" s="19">
        <v>123</v>
      </c>
      <c r="F33" s="22">
        <f t="shared" si="7"/>
        <v>-11</v>
      </c>
      <c r="G33" s="19">
        <v>456</v>
      </c>
      <c r="H33" s="19">
        <v>415</v>
      </c>
      <c r="I33" s="22">
        <f t="shared" si="8"/>
        <v>41</v>
      </c>
      <c r="J33" s="22">
        <f t="shared" si="9"/>
        <v>30</v>
      </c>
      <c r="K33" s="19">
        <f>SUM(C33+J33)+5</f>
        <v>137574</v>
      </c>
      <c r="L33" s="20" t="s">
        <v>32</v>
      </c>
    </row>
    <row r="34" spans="1:12" s="25" customFormat="1" ht="11.1" customHeight="1">
      <c r="A34" s="35">
        <v>3</v>
      </c>
      <c r="B34" s="33" t="s">
        <v>46</v>
      </c>
      <c r="C34" s="30">
        <f>SUM(C23:C33)</f>
        <v>1722594</v>
      </c>
      <c r="D34" s="30">
        <f>SUM(D23:D33)</f>
        <v>1365</v>
      </c>
      <c r="E34" s="30">
        <f>SUM(E23:E33)</f>
        <v>1997</v>
      </c>
      <c r="F34" s="32">
        <f aca="true" t="shared" si="10" ref="F34:K34">SUM(F23:F33)</f>
        <v>-632</v>
      </c>
      <c r="G34" s="30">
        <f>SUM(G23:G33)</f>
        <v>5911</v>
      </c>
      <c r="H34" s="30">
        <f>SUM(H23:H33)</f>
        <v>5389</v>
      </c>
      <c r="I34" s="32">
        <f t="shared" si="10"/>
        <v>522</v>
      </c>
      <c r="J34" s="32">
        <f t="shared" si="10"/>
        <v>-110</v>
      </c>
      <c r="K34" s="30">
        <f t="shared" si="10"/>
        <v>1722474</v>
      </c>
      <c r="L34" s="20" t="s">
        <v>32</v>
      </c>
    </row>
    <row r="35" spans="1:12" ht="9.95" customHeight="1">
      <c r="A35" s="36">
        <v>401</v>
      </c>
      <c r="B35" s="17" t="s">
        <v>18</v>
      </c>
      <c r="C35" s="19">
        <v>77486</v>
      </c>
      <c r="D35" s="19">
        <v>59</v>
      </c>
      <c r="E35" s="19">
        <v>77</v>
      </c>
      <c r="F35" s="22">
        <f aca="true" t="shared" si="11" ref="F35:F51">D35-E35</f>
        <v>-18</v>
      </c>
      <c r="G35" s="19">
        <v>337</v>
      </c>
      <c r="H35" s="19">
        <v>304</v>
      </c>
      <c r="I35" s="22">
        <f aca="true" t="shared" si="12" ref="I35:I55">G35-H35</f>
        <v>33</v>
      </c>
      <c r="J35" s="22">
        <f aca="true" t="shared" si="13" ref="J35:J55">F35+I35</f>
        <v>15</v>
      </c>
      <c r="K35" s="19">
        <f>SUM(C35+J35)+2</f>
        <v>77503</v>
      </c>
      <c r="L35" s="20" t="s">
        <v>32</v>
      </c>
    </row>
    <row r="36" spans="1:12" ht="8.25" customHeight="1">
      <c r="A36" s="36">
        <v>402</v>
      </c>
      <c r="B36" s="17" t="s">
        <v>103</v>
      </c>
      <c r="C36" s="19">
        <v>49915</v>
      </c>
      <c r="D36" s="19">
        <v>36</v>
      </c>
      <c r="E36" s="19">
        <v>56</v>
      </c>
      <c r="F36" s="22">
        <f t="shared" si="11"/>
        <v>-20</v>
      </c>
      <c r="G36" s="19">
        <v>155</v>
      </c>
      <c r="H36" s="19">
        <v>175</v>
      </c>
      <c r="I36" s="22">
        <f t="shared" si="12"/>
        <v>-20</v>
      </c>
      <c r="J36" s="22">
        <f t="shared" si="13"/>
        <v>-40</v>
      </c>
      <c r="K36" s="19">
        <f>SUM(C36+J36)-1</f>
        <v>49874</v>
      </c>
      <c r="L36" s="20" t="s">
        <v>32</v>
      </c>
    </row>
    <row r="37" spans="1:12" ht="10.5" customHeight="1">
      <c r="A37" s="36">
        <v>403</v>
      </c>
      <c r="B37" s="17" t="s">
        <v>19</v>
      </c>
      <c r="C37" s="19">
        <v>169772</v>
      </c>
      <c r="D37" s="19">
        <v>142</v>
      </c>
      <c r="E37" s="19">
        <v>177</v>
      </c>
      <c r="F37" s="22">
        <f t="shared" si="11"/>
        <v>-35</v>
      </c>
      <c r="G37" s="19">
        <v>754</v>
      </c>
      <c r="H37" s="19">
        <v>887</v>
      </c>
      <c r="I37" s="22">
        <f t="shared" si="12"/>
        <v>-133</v>
      </c>
      <c r="J37" s="22">
        <f t="shared" si="13"/>
        <v>-168</v>
      </c>
      <c r="K37" s="19">
        <f>SUM(C37+J37)+1</f>
        <v>169605</v>
      </c>
      <c r="L37" s="20" t="s">
        <v>32</v>
      </c>
    </row>
    <row r="38" spans="1:12" ht="8.25" customHeight="1">
      <c r="A38" s="36">
        <v>404</v>
      </c>
      <c r="B38" s="17" t="s">
        <v>91</v>
      </c>
      <c r="C38" s="19">
        <v>164264</v>
      </c>
      <c r="D38" s="19">
        <v>129</v>
      </c>
      <c r="E38" s="19">
        <v>160</v>
      </c>
      <c r="F38" s="22">
        <f t="shared" si="11"/>
        <v>-31</v>
      </c>
      <c r="G38" s="19">
        <v>916</v>
      </c>
      <c r="H38" s="19">
        <v>918</v>
      </c>
      <c r="I38" s="22">
        <f t="shared" si="12"/>
        <v>-2</v>
      </c>
      <c r="J38" s="22">
        <f t="shared" si="13"/>
        <v>-33</v>
      </c>
      <c r="K38" s="19">
        <f>SUM(C38+J38)-8</f>
        <v>164223</v>
      </c>
      <c r="L38" s="20" t="s">
        <v>32</v>
      </c>
    </row>
    <row r="39" spans="1:12" ht="8.25" customHeight="1">
      <c r="A39" s="36">
        <v>405</v>
      </c>
      <c r="B39" s="17" t="s">
        <v>102</v>
      </c>
      <c r="C39" s="19">
        <v>75286</v>
      </c>
      <c r="D39" s="19">
        <v>49</v>
      </c>
      <c r="E39" s="19">
        <v>124</v>
      </c>
      <c r="F39" s="22">
        <f t="shared" si="11"/>
        <v>-75</v>
      </c>
      <c r="G39" s="19">
        <v>276</v>
      </c>
      <c r="H39" s="19">
        <v>299</v>
      </c>
      <c r="I39" s="22">
        <f t="shared" si="12"/>
        <v>-23</v>
      </c>
      <c r="J39" s="22">
        <f t="shared" si="13"/>
        <v>-98</v>
      </c>
      <c r="K39" s="19">
        <f>SUM(C39+J39)+1</f>
        <v>75189</v>
      </c>
      <c r="L39" s="20" t="s">
        <v>32</v>
      </c>
    </row>
    <row r="40" spans="1:12" ht="9.95" customHeight="1">
      <c r="A40" s="36">
        <v>451</v>
      </c>
      <c r="B40" s="17" t="s">
        <v>120</v>
      </c>
      <c r="C40" s="19">
        <v>125695</v>
      </c>
      <c r="D40" s="19">
        <v>84</v>
      </c>
      <c r="E40" s="19">
        <v>115</v>
      </c>
      <c r="F40" s="22">
        <f t="shared" si="11"/>
        <v>-31</v>
      </c>
      <c r="G40" s="19">
        <v>413</v>
      </c>
      <c r="H40" s="19">
        <v>434</v>
      </c>
      <c r="I40" s="22">
        <f t="shared" si="12"/>
        <v>-21</v>
      </c>
      <c r="J40" s="22">
        <f t="shared" si="13"/>
        <v>-52</v>
      </c>
      <c r="K40" s="19">
        <f>SUM(C40+J40)</f>
        <v>125643</v>
      </c>
      <c r="L40" s="20" t="s">
        <v>32</v>
      </c>
    </row>
    <row r="41" spans="1:12" ht="8.25" customHeight="1">
      <c r="A41" s="36">
        <v>452</v>
      </c>
      <c r="B41" s="17" t="s">
        <v>121</v>
      </c>
      <c r="C41" s="19">
        <v>190181</v>
      </c>
      <c r="D41" s="19">
        <v>151</v>
      </c>
      <c r="E41" s="19">
        <v>231</v>
      </c>
      <c r="F41" s="22">
        <f t="shared" si="11"/>
        <v>-80</v>
      </c>
      <c r="G41" s="19">
        <v>489</v>
      </c>
      <c r="H41" s="19">
        <v>412</v>
      </c>
      <c r="I41" s="22">
        <f t="shared" si="12"/>
        <v>77</v>
      </c>
      <c r="J41" s="22">
        <f t="shared" si="13"/>
        <v>-3</v>
      </c>
      <c r="K41" s="19">
        <f>SUM(C41+J41)</f>
        <v>190178</v>
      </c>
      <c r="L41" s="20" t="s">
        <v>32</v>
      </c>
    </row>
    <row r="42" spans="1:12" ht="8.25" customHeight="1">
      <c r="A42" s="36">
        <v>453</v>
      </c>
      <c r="B42" s="17" t="s">
        <v>20</v>
      </c>
      <c r="C42" s="19">
        <v>173194</v>
      </c>
      <c r="D42" s="19">
        <v>178</v>
      </c>
      <c r="E42" s="19">
        <v>187</v>
      </c>
      <c r="F42" s="22">
        <f t="shared" si="11"/>
        <v>-9</v>
      </c>
      <c r="G42" s="19">
        <v>572</v>
      </c>
      <c r="H42" s="19">
        <v>1123</v>
      </c>
      <c r="I42" s="22">
        <f t="shared" si="12"/>
        <v>-551</v>
      </c>
      <c r="J42" s="22">
        <f t="shared" si="13"/>
        <v>-560</v>
      </c>
      <c r="K42" s="19">
        <f>SUM(C42+J42)-2</f>
        <v>172632</v>
      </c>
      <c r="L42" s="20" t="s">
        <v>32</v>
      </c>
    </row>
    <row r="43" spans="1:12" ht="11.25" customHeight="1">
      <c r="A43" s="36">
        <v>454</v>
      </c>
      <c r="B43" s="17" t="s">
        <v>21</v>
      </c>
      <c r="C43" s="19">
        <v>329132</v>
      </c>
      <c r="D43" s="19">
        <v>270</v>
      </c>
      <c r="E43" s="19">
        <v>344</v>
      </c>
      <c r="F43" s="22">
        <f t="shared" si="11"/>
        <v>-74</v>
      </c>
      <c r="G43" s="19">
        <v>1062</v>
      </c>
      <c r="H43" s="19">
        <v>1187</v>
      </c>
      <c r="I43" s="22">
        <f t="shared" si="12"/>
        <v>-125</v>
      </c>
      <c r="J43" s="22">
        <f t="shared" si="13"/>
        <v>-199</v>
      </c>
      <c r="K43" s="19">
        <f>SUM(C43+J43)-3</f>
        <v>328930</v>
      </c>
      <c r="L43" s="20" t="s">
        <v>32</v>
      </c>
    </row>
    <row r="44" spans="1:12" ht="8.25" customHeight="1">
      <c r="A44" s="36">
        <v>455</v>
      </c>
      <c r="B44" s="17" t="s">
        <v>22</v>
      </c>
      <c r="C44" s="19">
        <v>99009</v>
      </c>
      <c r="D44" s="19">
        <v>55</v>
      </c>
      <c r="E44" s="19">
        <v>132</v>
      </c>
      <c r="F44" s="22">
        <f t="shared" si="11"/>
        <v>-77</v>
      </c>
      <c r="G44" s="19">
        <v>302</v>
      </c>
      <c r="H44" s="19">
        <v>264</v>
      </c>
      <c r="I44" s="22">
        <f t="shared" si="12"/>
        <v>38</v>
      </c>
      <c r="J44" s="22">
        <f t="shared" si="13"/>
        <v>-39</v>
      </c>
      <c r="K44" s="19">
        <f>SUM(C44+J44)+1</f>
        <v>98971</v>
      </c>
      <c r="L44" s="20" t="s">
        <v>32</v>
      </c>
    </row>
    <row r="45" spans="1:12" ht="8.25" customHeight="1">
      <c r="A45" s="36">
        <v>456</v>
      </c>
      <c r="B45" s="17" t="s">
        <v>23</v>
      </c>
      <c r="C45" s="19">
        <v>137872</v>
      </c>
      <c r="D45" s="19">
        <v>106</v>
      </c>
      <c r="E45" s="19">
        <v>144</v>
      </c>
      <c r="F45" s="22">
        <f t="shared" si="11"/>
        <v>-38</v>
      </c>
      <c r="G45" s="19">
        <v>320</v>
      </c>
      <c r="H45" s="19">
        <v>262</v>
      </c>
      <c r="I45" s="22">
        <f t="shared" si="12"/>
        <v>58</v>
      </c>
      <c r="J45" s="22">
        <f t="shared" si="13"/>
        <v>20</v>
      </c>
      <c r="K45" s="19">
        <f>SUM(C45+J45)-1</f>
        <v>137891</v>
      </c>
      <c r="L45" s="20" t="s">
        <v>32</v>
      </c>
    </row>
    <row r="46" spans="1:12" ht="13.5" customHeight="1">
      <c r="A46" s="36">
        <v>457</v>
      </c>
      <c r="B46" s="17" t="s">
        <v>75</v>
      </c>
      <c r="C46" s="19">
        <v>171394</v>
      </c>
      <c r="D46" s="19">
        <v>157</v>
      </c>
      <c r="E46" s="19">
        <v>179</v>
      </c>
      <c r="F46" s="22">
        <f t="shared" si="11"/>
        <v>-22</v>
      </c>
      <c r="G46" s="19">
        <v>529</v>
      </c>
      <c r="H46" s="19">
        <v>420</v>
      </c>
      <c r="I46" s="22">
        <f t="shared" si="12"/>
        <v>109</v>
      </c>
      <c r="J46" s="22">
        <f t="shared" si="13"/>
        <v>87</v>
      </c>
      <c r="K46" s="19">
        <f>SUM(C46+J46)+2</f>
        <v>171483</v>
      </c>
      <c r="L46" s="20" t="s">
        <v>32</v>
      </c>
    </row>
    <row r="47" spans="1:12" ht="8.25" customHeight="1">
      <c r="A47" s="36">
        <v>458</v>
      </c>
      <c r="B47" s="17" t="s">
        <v>24</v>
      </c>
      <c r="C47" s="19">
        <v>131589</v>
      </c>
      <c r="D47" s="19">
        <v>95</v>
      </c>
      <c r="E47" s="19">
        <v>169</v>
      </c>
      <c r="F47" s="22">
        <f t="shared" si="11"/>
        <v>-74</v>
      </c>
      <c r="G47" s="19">
        <v>522</v>
      </c>
      <c r="H47" s="19">
        <v>571</v>
      </c>
      <c r="I47" s="22">
        <f t="shared" si="12"/>
        <v>-49</v>
      </c>
      <c r="J47" s="22">
        <f t="shared" si="13"/>
        <v>-123</v>
      </c>
      <c r="K47" s="19">
        <f>SUM(C47+J47)+1</f>
        <v>131467</v>
      </c>
      <c r="L47" s="20" t="s">
        <v>32</v>
      </c>
    </row>
    <row r="48" spans="1:12" ht="8.25" customHeight="1">
      <c r="A48" s="36">
        <v>459</v>
      </c>
      <c r="B48" s="17" t="s">
        <v>25</v>
      </c>
      <c r="C48" s="19">
        <v>359715</v>
      </c>
      <c r="D48" s="19">
        <v>308</v>
      </c>
      <c r="E48" s="19">
        <v>441</v>
      </c>
      <c r="F48" s="22">
        <f t="shared" si="11"/>
        <v>-133</v>
      </c>
      <c r="G48" s="19">
        <v>1449</v>
      </c>
      <c r="H48" s="19">
        <v>1558</v>
      </c>
      <c r="I48" s="22">
        <f t="shared" si="12"/>
        <v>-109</v>
      </c>
      <c r="J48" s="22">
        <f t="shared" si="13"/>
        <v>-242</v>
      </c>
      <c r="K48" s="19">
        <f>SUM(C48+J48)-2</f>
        <v>359471</v>
      </c>
      <c r="L48" s="20" t="s">
        <v>32</v>
      </c>
    </row>
    <row r="49" spans="1:12" ht="12" customHeight="1">
      <c r="A49" s="36">
        <v>460</v>
      </c>
      <c r="B49" s="17" t="s">
        <v>26</v>
      </c>
      <c r="C49" s="19">
        <v>143805</v>
      </c>
      <c r="D49" s="19">
        <v>154</v>
      </c>
      <c r="E49" s="19">
        <v>140</v>
      </c>
      <c r="F49" s="22">
        <f t="shared" si="11"/>
        <v>14</v>
      </c>
      <c r="G49" s="19">
        <v>432</v>
      </c>
      <c r="H49" s="19">
        <v>547</v>
      </c>
      <c r="I49" s="22">
        <f t="shared" si="12"/>
        <v>-115</v>
      </c>
      <c r="J49" s="22">
        <f t="shared" si="13"/>
        <v>-101</v>
      </c>
      <c r="K49" s="19">
        <f>SUM(C49+J49)-6</f>
        <v>143698</v>
      </c>
      <c r="L49" s="20" t="s">
        <v>32</v>
      </c>
    </row>
    <row r="50" spans="1:12" ht="8.25" customHeight="1">
      <c r="A50" s="36">
        <v>461</v>
      </c>
      <c r="B50" s="17" t="s">
        <v>90</v>
      </c>
      <c r="C50" s="19">
        <v>88635</v>
      </c>
      <c r="D50" s="19">
        <v>62</v>
      </c>
      <c r="E50" s="19">
        <v>123</v>
      </c>
      <c r="F50" s="22">
        <f t="shared" si="11"/>
        <v>-61</v>
      </c>
      <c r="G50" s="19">
        <v>235</v>
      </c>
      <c r="H50" s="19">
        <v>284</v>
      </c>
      <c r="I50" s="22">
        <f t="shared" si="12"/>
        <v>-49</v>
      </c>
      <c r="J50" s="22">
        <f t="shared" si="13"/>
        <v>-110</v>
      </c>
      <c r="K50" s="19">
        <f>SUM(C50+J50)-1</f>
        <v>88524</v>
      </c>
      <c r="L50" s="20" t="s">
        <v>32</v>
      </c>
    </row>
    <row r="51" spans="1:12" ht="8.25" customHeight="1">
      <c r="A51" s="36">
        <v>462</v>
      </c>
      <c r="B51" s="17" t="s">
        <v>27</v>
      </c>
      <c r="C51" s="19">
        <v>57415</v>
      </c>
      <c r="D51" s="19">
        <v>27</v>
      </c>
      <c r="E51" s="19">
        <v>77</v>
      </c>
      <c r="F51" s="22">
        <f t="shared" si="11"/>
        <v>-50</v>
      </c>
      <c r="G51" s="19">
        <v>173</v>
      </c>
      <c r="H51" s="19">
        <v>153</v>
      </c>
      <c r="I51" s="22">
        <f t="shared" si="12"/>
        <v>20</v>
      </c>
      <c r="J51" s="22">
        <f t="shared" si="13"/>
        <v>-30</v>
      </c>
      <c r="K51" s="19">
        <f>SUM(C51+J51)-1</f>
        <v>57384</v>
      </c>
      <c r="L51" s="20" t="s">
        <v>32</v>
      </c>
    </row>
    <row r="52" spans="1:12" ht="11.1" customHeight="1">
      <c r="A52" s="35">
        <v>4</v>
      </c>
      <c r="B52" s="33" t="s">
        <v>49</v>
      </c>
      <c r="C52" s="30">
        <f>SUM(C35:C51)</f>
        <v>2544359</v>
      </c>
      <c r="D52" s="30">
        <f>SUM(D35:D51)</f>
        <v>2062</v>
      </c>
      <c r="E52" s="30">
        <f>SUM(E35:E51)</f>
        <v>2876</v>
      </c>
      <c r="F52" s="32">
        <f aca="true" t="shared" si="14" ref="F52:K52">SUM(F35:F51)</f>
        <v>-814</v>
      </c>
      <c r="G52" s="30">
        <v>8936</v>
      </c>
      <c r="H52" s="30">
        <v>9798</v>
      </c>
      <c r="I52" s="32">
        <f t="shared" si="14"/>
        <v>-862</v>
      </c>
      <c r="J52" s="31">
        <f t="shared" si="14"/>
        <v>-1676</v>
      </c>
      <c r="K52" s="30">
        <f t="shared" si="14"/>
        <v>2542666</v>
      </c>
      <c r="L52" s="20" t="s">
        <v>32</v>
      </c>
    </row>
    <row r="53" spans="1:12" s="25" customFormat="1" ht="13.7" customHeight="1">
      <c r="A53" s="34">
        <v>3</v>
      </c>
      <c r="B53" s="33" t="s">
        <v>45</v>
      </c>
      <c r="C53" s="30">
        <f>SUM(C52,C34,C22,C13)</f>
        <v>8006249</v>
      </c>
      <c r="D53" s="30">
        <f>SUM(D52,D34,D22,D13)</f>
        <v>6416</v>
      </c>
      <c r="E53" s="30">
        <f>SUM(E13+E22+E34+E52)</f>
        <v>9342</v>
      </c>
      <c r="F53" s="31">
        <f>SUM(F13+F22+F34+F52)</f>
        <v>-2926</v>
      </c>
      <c r="G53" s="30">
        <v>26907</v>
      </c>
      <c r="H53" s="30">
        <v>26784</v>
      </c>
      <c r="I53" s="32">
        <f>SUM(I13+I22+I34+I52)</f>
        <v>123</v>
      </c>
      <c r="J53" s="31">
        <f t="shared" si="13"/>
        <v>-2803</v>
      </c>
      <c r="K53" s="30">
        <f>SUM(K13+K22+K34+K52)</f>
        <v>8003421</v>
      </c>
      <c r="L53" s="20" t="s">
        <v>32</v>
      </c>
    </row>
    <row r="54" spans="1:12" ht="9.6" customHeight="1">
      <c r="A54" s="29" t="s">
        <v>35</v>
      </c>
      <c r="B54" s="17" t="s">
        <v>34</v>
      </c>
      <c r="C54" s="26">
        <v>3953484</v>
      </c>
      <c r="D54" s="26">
        <v>3384</v>
      </c>
      <c r="E54" s="26">
        <v>4670</v>
      </c>
      <c r="F54" s="27">
        <f>D54-E54</f>
        <v>-1286</v>
      </c>
      <c r="G54" s="26">
        <v>14301</v>
      </c>
      <c r="H54" s="26">
        <v>15032</v>
      </c>
      <c r="I54" s="22">
        <f t="shared" si="12"/>
        <v>-731</v>
      </c>
      <c r="J54" s="27">
        <f t="shared" si="13"/>
        <v>-2017</v>
      </c>
      <c r="K54" s="26">
        <f>SUM(C54+J54)-11</f>
        <v>3951456</v>
      </c>
      <c r="L54" s="20" t="s">
        <v>32</v>
      </c>
    </row>
    <row r="55" spans="1:12" ht="9.6" customHeight="1">
      <c r="A55" s="28" t="s">
        <v>35</v>
      </c>
      <c r="B55" s="17" t="s">
        <v>36</v>
      </c>
      <c r="C55" s="26">
        <v>4052765</v>
      </c>
      <c r="D55" s="26">
        <v>3032</v>
      </c>
      <c r="E55" s="26">
        <v>4672</v>
      </c>
      <c r="F55" s="27">
        <f>D55-E55</f>
        <v>-1640</v>
      </c>
      <c r="G55" s="26">
        <v>12606</v>
      </c>
      <c r="H55" s="26">
        <v>11752</v>
      </c>
      <c r="I55" s="22">
        <f t="shared" si="12"/>
        <v>854</v>
      </c>
      <c r="J55" s="22">
        <f t="shared" si="13"/>
        <v>-786</v>
      </c>
      <c r="K55" s="26">
        <f>SUM(C55+J55)-14</f>
        <v>4051965</v>
      </c>
      <c r="L55" s="20" t="s">
        <v>32</v>
      </c>
    </row>
    <row r="56" spans="1:12" s="25" customFormat="1" ht="11.45" customHeight="1">
      <c r="A56" s="68" t="s">
        <v>44</v>
      </c>
      <c r="B56" s="68"/>
      <c r="C56" s="68"/>
      <c r="D56" s="68"/>
      <c r="E56" s="68"/>
      <c r="F56" s="68"/>
      <c r="G56" s="68"/>
      <c r="H56" s="68"/>
      <c r="I56" s="68"/>
      <c r="J56" s="68"/>
      <c r="K56" s="68"/>
      <c r="L56" s="20" t="s">
        <v>32</v>
      </c>
    </row>
    <row r="57" spans="1:12" ht="8.25" customHeight="1">
      <c r="A57" s="24">
        <v>153017</v>
      </c>
      <c r="B57" s="17" t="s">
        <v>89</v>
      </c>
      <c r="C57" s="19">
        <v>50216</v>
      </c>
      <c r="D57" s="19">
        <v>29</v>
      </c>
      <c r="E57" s="19">
        <v>67</v>
      </c>
      <c r="F57" s="22">
        <f aca="true" t="shared" si="15" ref="F57:F70">D57-E57</f>
        <v>-38</v>
      </c>
      <c r="G57" s="19">
        <v>177</v>
      </c>
      <c r="H57" s="19">
        <v>169</v>
      </c>
      <c r="I57" s="22">
        <f aca="true" t="shared" si="16" ref="I57:I71">G57-H57</f>
        <v>8</v>
      </c>
      <c r="J57" s="22">
        <f aca="true" t="shared" si="17" ref="J57:J71">F57+I57</f>
        <v>-30</v>
      </c>
      <c r="K57" s="19">
        <f>SUM(C57+J57)-2</f>
        <v>50184</v>
      </c>
      <c r="L57" s="20" t="s">
        <v>32</v>
      </c>
    </row>
    <row r="58" spans="1:12" ht="8.25" customHeight="1">
      <c r="A58" s="24">
        <v>157006</v>
      </c>
      <c r="B58" s="17" t="s">
        <v>122</v>
      </c>
      <c r="C58" s="19">
        <v>50297</v>
      </c>
      <c r="D58" s="19">
        <v>31</v>
      </c>
      <c r="E58" s="19">
        <v>68</v>
      </c>
      <c r="F58" s="22">
        <f t="shared" si="15"/>
        <v>-37</v>
      </c>
      <c r="G58" s="19">
        <v>187</v>
      </c>
      <c r="H58" s="19">
        <v>198</v>
      </c>
      <c r="I58" s="22">
        <f t="shared" si="16"/>
        <v>-11</v>
      </c>
      <c r="J58" s="22">
        <f t="shared" si="17"/>
        <v>-48</v>
      </c>
      <c r="K58" s="19">
        <f>SUM(C58+J58)</f>
        <v>50249</v>
      </c>
      <c r="L58" s="20" t="s">
        <v>32</v>
      </c>
    </row>
    <row r="59" spans="1:12" ht="8.25" customHeight="1">
      <c r="A59" s="24">
        <v>158037</v>
      </c>
      <c r="B59" s="17" t="s">
        <v>74</v>
      </c>
      <c r="C59" s="19">
        <v>52177</v>
      </c>
      <c r="D59" s="19">
        <v>46</v>
      </c>
      <c r="E59" s="19">
        <v>71</v>
      </c>
      <c r="F59" s="22">
        <f t="shared" si="15"/>
        <v>-25</v>
      </c>
      <c r="G59" s="19">
        <v>194</v>
      </c>
      <c r="H59" s="19">
        <v>228</v>
      </c>
      <c r="I59" s="44">
        <f t="shared" si="16"/>
        <v>-34</v>
      </c>
      <c r="J59" s="22">
        <f t="shared" si="17"/>
        <v>-59</v>
      </c>
      <c r="K59" s="19">
        <f>SUM(C59+J59)+3</f>
        <v>52121</v>
      </c>
      <c r="L59" s="20" t="s">
        <v>32</v>
      </c>
    </row>
    <row r="60" spans="1:12" ht="8.25" customHeight="1">
      <c r="A60" s="24">
        <v>159016</v>
      </c>
      <c r="B60" s="17" t="s">
        <v>88</v>
      </c>
      <c r="C60" s="19">
        <v>116640</v>
      </c>
      <c r="D60" s="19">
        <v>105</v>
      </c>
      <c r="E60" s="19">
        <v>97</v>
      </c>
      <c r="F60" s="22">
        <f t="shared" si="15"/>
        <v>8</v>
      </c>
      <c r="G60" s="19">
        <v>870</v>
      </c>
      <c r="H60" s="19">
        <v>679</v>
      </c>
      <c r="I60" s="22">
        <f t="shared" si="16"/>
        <v>191</v>
      </c>
      <c r="J60" s="22">
        <f t="shared" si="17"/>
        <v>199</v>
      </c>
      <c r="K60" s="19">
        <f>SUM(C60+J60)+6</f>
        <v>116845</v>
      </c>
      <c r="L60" s="20" t="s">
        <v>32</v>
      </c>
    </row>
    <row r="61" spans="1:12" ht="8.25" customHeight="1">
      <c r="A61" s="24">
        <v>241005</v>
      </c>
      <c r="B61" s="17" t="s">
        <v>123</v>
      </c>
      <c r="C61" s="19">
        <v>61046</v>
      </c>
      <c r="D61" s="19">
        <v>68</v>
      </c>
      <c r="E61" s="19">
        <v>90</v>
      </c>
      <c r="F61" s="22">
        <f t="shared" si="15"/>
        <v>-22</v>
      </c>
      <c r="G61" s="19">
        <v>255</v>
      </c>
      <c r="H61" s="19">
        <v>259</v>
      </c>
      <c r="I61" s="22">
        <f t="shared" si="16"/>
        <v>-4</v>
      </c>
      <c r="J61" s="22">
        <f t="shared" si="17"/>
        <v>-26</v>
      </c>
      <c r="K61" s="19">
        <f>SUM(C61+J61)+1</f>
        <v>61021</v>
      </c>
      <c r="L61" s="20" t="s">
        <v>32</v>
      </c>
    </row>
    <row r="62" spans="1:12" ht="8.25" customHeight="1">
      <c r="A62" s="24">
        <v>241010</v>
      </c>
      <c r="B62" s="17" t="s">
        <v>101</v>
      </c>
      <c r="C62" s="19">
        <v>54581</v>
      </c>
      <c r="D62" s="19">
        <v>45</v>
      </c>
      <c r="E62" s="19">
        <v>73</v>
      </c>
      <c r="F62" s="22">
        <f t="shared" si="15"/>
        <v>-28</v>
      </c>
      <c r="G62" s="19">
        <v>365</v>
      </c>
      <c r="H62" s="19">
        <v>238</v>
      </c>
      <c r="I62" s="22">
        <f t="shared" si="16"/>
        <v>127</v>
      </c>
      <c r="J62" s="22">
        <f t="shared" si="17"/>
        <v>99</v>
      </c>
      <c r="K62" s="19">
        <f>SUM(C62+J62)+4</f>
        <v>54684</v>
      </c>
      <c r="L62" s="20" t="s">
        <v>32</v>
      </c>
    </row>
    <row r="63" spans="1:12" ht="8.25" customHeight="1">
      <c r="A63" s="24">
        <v>252006</v>
      </c>
      <c r="B63" s="17" t="s">
        <v>100</v>
      </c>
      <c r="C63" s="19">
        <v>57251</v>
      </c>
      <c r="D63" s="19">
        <v>60</v>
      </c>
      <c r="E63" s="19">
        <v>84</v>
      </c>
      <c r="F63" s="22">
        <f t="shared" si="15"/>
        <v>-24</v>
      </c>
      <c r="G63" s="19">
        <v>245</v>
      </c>
      <c r="H63" s="19">
        <v>196</v>
      </c>
      <c r="I63" s="22">
        <f t="shared" si="16"/>
        <v>49</v>
      </c>
      <c r="J63" s="22">
        <f t="shared" si="17"/>
        <v>25</v>
      </c>
      <c r="K63" s="19">
        <f>SUM(C63+J63)</f>
        <v>57276</v>
      </c>
      <c r="L63" s="20" t="s">
        <v>32</v>
      </c>
    </row>
    <row r="64" spans="1:12" ht="8.25" customHeight="1">
      <c r="A64" s="24">
        <v>254021</v>
      </c>
      <c r="B64" s="17" t="s">
        <v>28</v>
      </c>
      <c r="C64" s="19">
        <v>101256</v>
      </c>
      <c r="D64" s="19">
        <v>75</v>
      </c>
      <c r="E64" s="19">
        <v>102</v>
      </c>
      <c r="F64" s="22">
        <f t="shared" si="15"/>
        <v>-27</v>
      </c>
      <c r="G64" s="19">
        <v>381</v>
      </c>
      <c r="H64" s="19">
        <v>545</v>
      </c>
      <c r="I64" s="22">
        <f t="shared" si="16"/>
        <v>-164</v>
      </c>
      <c r="J64" s="22">
        <f t="shared" si="17"/>
        <v>-191</v>
      </c>
      <c r="K64" s="19">
        <f>SUM(C64+J64)-10</f>
        <v>101055</v>
      </c>
      <c r="L64" s="20" t="s">
        <v>32</v>
      </c>
    </row>
    <row r="65" spans="1:12" ht="8.25" customHeight="1">
      <c r="A65" s="24">
        <v>351006</v>
      </c>
      <c r="B65" s="17" t="s">
        <v>29</v>
      </c>
      <c r="C65" s="19">
        <v>69320</v>
      </c>
      <c r="D65" s="19">
        <v>67</v>
      </c>
      <c r="E65" s="19">
        <v>71</v>
      </c>
      <c r="F65" s="22">
        <f t="shared" si="15"/>
        <v>-4</v>
      </c>
      <c r="G65" s="19">
        <v>373</v>
      </c>
      <c r="H65" s="19">
        <v>292</v>
      </c>
      <c r="I65" s="22">
        <f t="shared" si="16"/>
        <v>81</v>
      </c>
      <c r="J65" s="22">
        <f t="shared" si="17"/>
        <v>77</v>
      </c>
      <c r="K65" s="19">
        <f>SUM(C65+J65)+2</f>
        <v>69399</v>
      </c>
      <c r="L65" s="20" t="s">
        <v>32</v>
      </c>
    </row>
    <row r="66" spans="1:12" ht="8.25" customHeight="1">
      <c r="A66" s="24">
        <v>352011</v>
      </c>
      <c r="B66" s="17" t="s">
        <v>96</v>
      </c>
      <c r="C66" s="19">
        <v>48318</v>
      </c>
      <c r="D66" s="19">
        <v>29</v>
      </c>
      <c r="E66" s="19">
        <v>52</v>
      </c>
      <c r="F66" s="22">
        <f t="shared" si="15"/>
        <v>-23</v>
      </c>
      <c r="G66" s="19">
        <v>167</v>
      </c>
      <c r="H66" s="19">
        <v>134</v>
      </c>
      <c r="I66" s="22">
        <f t="shared" si="16"/>
        <v>33</v>
      </c>
      <c r="J66" s="22">
        <f t="shared" si="17"/>
        <v>10</v>
      </c>
      <c r="K66" s="19">
        <f>SUM(C66+J66)-2</f>
        <v>48326</v>
      </c>
      <c r="L66" s="20" t="s">
        <v>32</v>
      </c>
    </row>
    <row r="67" spans="1:12" ht="8.25" customHeight="1">
      <c r="A67" s="24">
        <v>355022</v>
      </c>
      <c r="B67" s="17" t="s">
        <v>30</v>
      </c>
      <c r="C67" s="19">
        <v>75165</v>
      </c>
      <c r="D67" s="19">
        <v>58</v>
      </c>
      <c r="E67" s="19">
        <v>83</v>
      </c>
      <c r="F67" s="22">
        <f t="shared" si="15"/>
        <v>-25</v>
      </c>
      <c r="G67" s="19">
        <v>582</v>
      </c>
      <c r="H67" s="19">
        <v>422</v>
      </c>
      <c r="I67" s="22">
        <f t="shared" si="16"/>
        <v>160</v>
      </c>
      <c r="J67" s="22">
        <f t="shared" si="17"/>
        <v>135</v>
      </c>
      <c r="K67" s="19">
        <f>SUM(C67+J67)+1</f>
        <v>75301</v>
      </c>
      <c r="L67" s="20" t="s">
        <v>32</v>
      </c>
    </row>
    <row r="68" spans="1:12" ht="8.25" customHeight="1">
      <c r="A68" s="24">
        <v>359038</v>
      </c>
      <c r="B68" s="17" t="s">
        <v>99</v>
      </c>
      <c r="C68" s="19">
        <v>47758</v>
      </c>
      <c r="D68" s="19">
        <v>47</v>
      </c>
      <c r="E68" s="19">
        <v>59</v>
      </c>
      <c r="F68" s="22">
        <f t="shared" si="15"/>
        <v>-12</v>
      </c>
      <c r="G68" s="19">
        <v>204</v>
      </c>
      <c r="H68" s="19">
        <v>337</v>
      </c>
      <c r="I68" s="22">
        <f t="shared" si="16"/>
        <v>-133</v>
      </c>
      <c r="J68" s="22">
        <f t="shared" si="17"/>
        <v>-145</v>
      </c>
      <c r="K68" s="19">
        <f>SUM(C68+J68)-2</f>
        <v>47611</v>
      </c>
      <c r="L68" s="20" t="s">
        <v>32</v>
      </c>
    </row>
    <row r="69" spans="1:12" ht="8.25" customHeight="1">
      <c r="A69" s="24">
        <v>454032</v>
      </c>
      <c r="B69" s="17" t="s">
        <v>124</v>
      </c>
      <c r="C69" s="19">
        <v>55208</v>
      </c>
      <c r="D69" s="19">
        <v>44</v>
      </c>
      <c r="E69" s="19">
        <v>75</v>
      </c>
      <c r="F69" s="22">
        <f t="shared" si="15"/>
        <v>-31</v>
      </c>
      <c r="G69" s="19">
        <v>229</v>
      </c>
      <c r="H69" s="19">
        <v>174</v>
      </c>
      <c r="I69" s="22">
        <f t="shared" si="16"/>
        <v>55</v>
      </c>
      <c r="J69" s="22">
        <f t="shared" si="17"/>
        <v>24</v>
      </c>
      <c r="K69" s="19">
        <f>SUM(C69+J69)</f>
        <v>55232</v>
      </c>
      <c r="L69" s="20" t="s">
        <v>32</v>
      </c>
    </row>
    <row r="70" spans="1:12" ht="8.25" customHeight="1">
      <c r="A70" s="24">
        <v>456015</v>
      </c>
      <c r="B70" s="17" t="s">
        <v>125</v>
      </c>
      <c r="C70" s="19">
        <v>53837</v>
      </c>
      <c r="D70" s="19">
        <v>58</v>
      </c>
      <c r="E70" s="19">
        <v>74</v>
      </c>
      <c r="F70" s="45">
        <f t="shared" si="15"/>
        <v>-16</v>
      </c>
      <c r="G70" s="19">
        <v>138</v>
      </c>
      <c r="H70" s="19">
        <v>117</v>
      </c>
      <c r="I70" s="22">
        <f t="shared" si="16"/>
        <v>21</v>
      </c>
      <c r="J70" s="22">
        <f t="shared" si="17"/>
        <v>5</v>
      </c>
      <c r="K70" s="19">
        <f>SUM(C70+J70)-3</f>
        <v>53839</v>
      </c>
      <c r="L70" s="20" t="s">
        <v>32</v>
      </c>
    </row>
    <row r="71" spans="1:12" ht="8.25" customHeight="1">
      <c r="A71" s="24">
        <v>459024</v>
      </c>
      <c r="B71" s="17" t="s">
        <v>97</v>
      </c>
      <c r="C71" s="19">
        <v>46768</v>
      </c>
      <c r="D71" s="19">
        <v>41</v>
      </c>
      <c r="E71" s="19">
        <v>46</v>
      </c>
      <c r="F71" s="23">
        <f>D71-E71</f>
        <v>-5</v>
      </c>
      <c r="G71" s="19">
        <v>125</v>
      </c>
      <c r="H71" s="19">
        <v>138</v>
      </c>
      <c r="I71" s="22">
        <f t="shared" si="16"/>
        <v>-13</v>
      </c>
      <c r="J71" s="46">
        <f t="shared" si="17"/>
        <v>-18</v>
      </c>
      <c r="K71" s="19">
        <f>SUM(C71+J71)+3</f>
        <v>46753</v>
      </c>
      <c r="L71" s="20" t="s">
        <v>32</v>
      </c>
    </row>
    <row r="72" spans="1:12" ht="6" customHeight="1">
      <c r="A72" s="69" t="s">
        <v>87</v>
      </c>
      <c r="B72" s="69"/>
      <c r="C72" s="69"/>
      <c r="D72" s="69"/>
      <c r="E72" s="69"/>
      <c r="F72" s="69"/>
      <c r="G72" s="69"/>
      <c r="H72" s="69"/>
      <c r="I72" s="69"/>
      <c r="J72" s="69"/>
      <c r="K72" s="69"/>
      <c r="L72" s="20" t="s">
        <v>32</v>
      </c>
    </row>
    <row r="73" spans="1:12" ht="9" customHeight="1">
      <c r="A73" s="70" t="s">
        <v>37</v>
      </c>
      <c r="B73" s="70"/>
      <c r="C73" s="70"/>
      <c r="D73" s="70"/>
      <c r="E73" s="70"/>
      <c r="F73" s="70"/>
      <c r="G73" s="70"/>
      <c r="H73" s="70"/>
      <c r="I73" s="70"/>
      <c r="J73" s="70"/>
      <c r="K73" s="70"/>
      <c r="L73" s="20" t="s">
        <v>32</v>
      </c>
    </row>
    <row r="74" spans="1:12" ht="9" customHeight="1">
      <c r="A74" s="70" t="s">
        <v>38</v>
      </c>
      <c r="B74" s="70"/>
      <c r="C74" s="70"/>
      <c r="D74" s="70"/>
      <c r="E74" s="70"/>
      <c r="F74" s="70"/>
      <c r="G74" s="70"/>
      <c r="H74" s="70"/>
      <c r="I74" s="70"/>
      <c r="J74" s="70"/>
      <c r="K74" s="70"/>
      <c r="L74" s="20" t="s">
        <v>32</v>
      </c>
    </row>
    <row r="75" spans="1:12" ht="17.45" customHeight="1">
      <c r="A75" s="70" t="s">
        <v>98</v>
      </c>
      <c r="B75" s="70"/>
      <c r="C75" s="70"/>
      <c r="D75" s="70"/>
      <c r="E75" s="70"/>
      <c r="F75" s="70"/>
      <c r="G75" s="70"/>
      <c r="H75" s="70"/>
      <c r="I75" s="70"/>
      <c r="J75" s="70"/>
      <c r="K75" s="70"/>
      <c r="L75" s="20" t="s">
        <v>32</v>
      </c>
    </row>
    <row r="76" spans="1:12" s="18" customFormat="1" ht="12.75">
      <c r="A76" s="21" t="s">
        <v>33</v>
      </c>
      <c r="B76" s="21" t="s">
        <v>33</v>
      </c>
      <c r="C76" s="21" t="s">
        <v>33</v>
      </c>
      <c r="D76" s="21" t="s">
        <v>33</v>
      </c>
      <c r="E76" s="21" t="s">
        <v>33</v>
      </c>
      <c r="F76" s="21" t="s">
        <v>33</v>
      </c>
      <c r="G76" s="21" t="s">
        <v>33</v>
      </c>
      <c r="H76" s="21" t="s">
        <v>33</v>
      </c>
      <c r="I76" s="21" t="s">
        <v>33</v>
      </c>
      <c r="J76" s="21" t="s">
        <v>33</v>
      </c>
      <c r="K76" s="21" t="s">
        <v>33</v>
      </c>
      <c r="L76" s="20" t="s">
        <v>43</v>
      </c>
    </row>
  </sheetData>
  <mergeCells count="6">
    <mergeCell ref="A75:K75"/>
    <mergeCell ref="A1:K1"/>
    <mergeCell ref="A56:K56"/>
    <mergeCell ref="A72:K72"/>
    <mergeCell ref="A73:K73"/>
    <mergeCell ref="A74:K74"/>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Kölbel, Michael (LSN)</cp:lastModifiedBy>
  <cp:lastPrinted>2020-11-10T05:35:46Z</cp:lastPrinted>
  <dcterms:created xsi:type="dcterms:W3CDTF">2020-08-24T08:59:42Z</dcterms:created>
  <dcterms:modified xsi:type="dcterms:W3CDTF">2021-06-17T06:27:09Z</dcterms:modified>
  <cp:category/>
  <cp:version/>
  <cp:contentType/>
  <cp:contentStatus/>
</cp:coreProperties>
</file>