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codeName="{3D1A710C-6663-3D7B-7F91-EC182F24A4BC}"/>
  <workbookPr codeName="DieseArbeitsmappe" defaultThemeVersion="124226"/>
  <mc:AlternateContent xmlns:mc="http://schemas.openxmlformats.org/markup-compatibility/2006">
    <mc:Choice Requires="x15">
      <x15ac:absPath xmlns:x15ac="http://schemas.microsoft.com/office/spreadsheetml/2010/11/ac" url="W:\H33\Schuldenstatistik\Fragebogen\EVAS_71327_GF2_FB391\2024\"/>
    </mc:Choice>
  </mc:AlternateContent>
  <xr:revisionPtr revIDLastSave="0" documentId="13_ncr:1_{DC7E635C-B179-4976-9607-56E718CB4234}" xr6:coauthVersionLast="36" xr6:coauthVersionMax="36" xr10:uidLastSave="{00000000-0000-0000-0000-000000000000}"/>
  <bookViews>
    <workbookView xWindow="0" yWindow="50" windowWidth="15200" windowHeight="8450" tabRatio="860" xr2:uid="{00000000-000D-0000-FFFF-FFFF00000000}"/>
  </bookViews>
  <sheets>
    <sheet name="Allgemeines" sheetId="8" r:id="rId1"/>
    <sheet name="Kassenkredite" sheetId="1" r:id="rId2"/>
    <sheet name="Wertpapiere" sheetId="4" r:id="rId3"/>
    <sheet name="Kredite" sheetId="5" r:id="rId4"/>
    <sheet name="Weitere Verpflichtungen" sheetId="6" r:id="rId5"/>
    <sheet name="Schuldenübernahmen" sheetId="11" r:id="rId6"/>
    <sheet name="Restlaufzeit" sheetId="13" r:id="rId7"/>
    <sheet name="Fälligkeiten" sheetId="7" r:id="rId8"/>
    <sheet name="Ergebnis" sheetId="12" state="hidden" r:id="rId9"/>
  </sheets>
  <definedNames>
    <definedName name="_xlnm.Print_Area" localSheetId="0">Allgemeines!$A$13:$D$35</definedName>
    <definedName name="_xlnm.Print_Area" localSheetId="7">Fälligkeiten!$A$1:$K$22</definedName>
    <definedName name="_xlnm.Print_Area" localSheetId="4">'Weitere Verpflichtungen'!$A$1:$L$41</definedName>
  </definedNames>
  <calcPr calcId="191029"/>
</workbook>
</file>

<file path=xl/calcChain.xml><?xml version="1.0" encoding="utf-8"?>
<calcChain xmlns="http://schemas.openxmlformats.org/spreadsheetml/2006/main">
  <c r="C19" i="13" l="1"/>
  <c r="C5" i="13" l="1"/>
  <c r="E5" i="13"/>
  <c r="E6" i="13" l="1"/>
  <c r="C448" i="12" l="1"/>
  <c r="B448" i="12"/>
  <c r="A448" i="12"/>
  <c r="E2" i="13"/>
  <c r="C2" i="13"/>
  <c r="E8" i="13" l="1"/>
  <c r="K3" i="7" l="1"/>
  <c r="H3" i="7"/>
  <c r="E3" i="7"/>
  <c r="I35" i="6"/>
  <c r="L29" i="6"/>
  <c r="I23" i="6"/>
  <c r="I11" i="6"/>
  <c r="I2" i="6"/>
  <c r="Q2" i="5"/>
  <c r="P2" i="4"/>
  <c r="H41" i="1"/>
  <c r="H2" i="1"/>
  <c r="I29" i="6" l="1"/>
  <c r="N2" i="4"/>
  <c r="L2" i="4"/>
  <c r="J2" i="4"/>
  <c r="H2" i="4"/>
  <c r="F2" i="4"/>
  <c r="O18" i="4" l="1"/>
  <c r="M18" i="4"/>
  <c r="K18" i="4"/>
  <c r="I18" i="4"/>
  <c r="G18" i="4"/>
  <c r="P18" i="4"/>
  <c r="N18" i="4" s="1"/>
  <c r="L18" i="4" s="1"/>
  <c r="J18" i="4" s="1"/>
  <c r="H18" i="4" s="1"/>
  <c r="F18" i="4" s="1"/>
  <c r="D13" i="4"/>
  <c r="E18" i="4"/>
  <c r="D17" i="4"/>
  <c r="D16" i="4"/>
  <c r="D11" i="13" l="1"/>
  <c r="E11" i="13" s="1"/>
  <c r="D12" i="13"/>
  <c r="E12" i="13"/>
  <c r="D13" i="13"/>
  <c r="E13" i="13"/>
  <c r="D14" i="13"/>
  <c r="E14" i="13" s="1"/>
  <c r="A1" i="13" l="1"/>
  <c r="C18" i="13"/>
  <c r="D17" i="13"/>
  <c r="E17" i="13" s="1"/>
  <c r="D16" i="13"/>
  <c r="E16" i="13" s="1"/>
  <c r="D15" i="13"/>
  <c r="E15" i="13" s="1"/>
  <c r="D10" i="13"/>
  <c r="E10" i="13" s="1"/>
  <c r="E18" i="13" l="1"/>
  <c r="B447" i="12"/>
  <c r="E20" i="13" l="1"/>
  <c r="C447" i="12" s="1"/>
  <c r="A447" i="12"/>
  <c r="B156" i="12" l="1"/>
  <c r="C156" i="12" s="1"/>
  <c r="B155" i="12"/>
  <c r="C155" i="12" s="1"/>
  <c r="B154" i="12"/>
  <c r="C154" i="12" s="1"/>
  <c r="B153" i="12"/>
  <c r="C153" i="12" s="1"/>
  <c r="B152" i="12"/>
  <c r="C152" i="12" s="1"/>
  <c r="B151" i="12"/>
  <c r="C151" i="12" s="1"/>
  <c r="A151" i="12"/>
  <c r="A152" i="12"/>
  <c r="A153" i="12"/>
  <c r="A154" i="12"/>
  <c r="A155" i="12"/>
  <c r="A156" i="12"/>
  <c r="E17" i="7" l="1"/>
  <c r="C17" i="7" s="1"/>
  <c r="H17" i="7"/>
  <c r="F17" i="7" s="1"/>
  <c r="K17" i="7"/>
  <c r="I17" i="7" s="1"/>
  <c r="G16" i="4" l="1"/>
  <c r="I16" i="4" s="1"/>
  <c r="K16" i="4" s="1"/>
  <c r="M16" i="4" s="1"/>
  <c r="O16" i="4" s="1"/>
  <c r="F15" i="4" l="1"/>
  <c r="P15" i="4" l="1"/>
  <c r="N15" i="4"/>
  <c r="L15" i="4"/>
  <c r="J15" i="4"/>
  <c r="H15" i="4"/>
  <c r="G33" i="6" l="1"/>
  <c r="J33" i="6"/>
  <c r="B416" i="12" l="1"/>
  <c r="C416" i="12" s="1"/>
  <c r="B415" i="12"/>
  <c r="C415" i="12" s="1"/>
  <c r="B414" i="12"/>
  <c r="C414" i="12" s="1"/>
  <c r="B413" i="12"/>
  <c r="C413" i="12" s="1"/>
  <c r="B412" i="12"/>
  <c r="C412" i="12" s="1"/>
  <c r="B411" i="12"/>
  <c r="C411" i="12" s="1"/>
  <c r="B410" i="12"/>
  <c r="C410" i="12" s="1"/>
  <c r="B409" i="12"/>
  <c r="C409" i="12" s="1"/>
  <c r="B408" i="12"/>
  <c r="C408" i="12" s="1"/>
  <c r="B407" i="12"/>
  <c r="C407" i="12" s="1"/>
  <c r="B406" i="12"/>
  <c r="C406" i="12" s="1"/>
  <c r="B405" i="12"/>
  <c r="C405" i="12" s="1"/>
  <c r="B404" i="12"/>
  <c r="C404" i="12" s="1"/>
  <c r="B403" i="12"/>
  <c r="C403" i="12" s="1"/>
  <c r="B402" i="12"/>
  <c r="C402" i="12" s="1"/>
  <c r="B401" i="12"/>
  <c r="C401" i="12" s="1"/>
  <c r="B400" i="12"/>
  <c r="C400" i="12" s="1"/>
  <c r="B399" i="12"/>
  <c r="C399" i="12" s="1"/>
  <c r="B398" i="12"/>
  <c r="C398" i="12" s="1"/>
  <c r="B397" i="12"/>
  <c r="C397" i="12" s="1"/>
  <c r="B396" i="12"/>
  <c r="C396" i="12" s="1"/>
  <c r="B395" i="12"/>
  <c r="C395" i="12" s="1"/>
  <c r="B394" i="12"/>
  <c r="C394" i="12" s="1"/>
  <c r="B393" i="12"/>
  <c r="C393" i="12" s="1"/>
  <c r="B392" i="12"/>
  <c r="C392" i="12" s="1"/>
  <c r="B391" i="12"/>
  <c r="C391" i="12" s="1"/>
  <c r="B390" i="12"/>
  <c r="C390" i="12" s="1"/>
  <c r="B389" i="12"/>
  <c r="C389" i="12" s="1"/>
  <c r="B388" i="12"/>
  <c r="C388" i="12" s="1"/>
  <c r="B387" i="12"/>
  <c r="C387" i="12" s="1"/>
  <c r="B386" i="12"/>
  <c r="C386" i="12" s="1"/>
  <c r="B385" i="12"/>
  <c r="C385" i="12" s="1"/>
  <c r="A385" i="12"/>
  <c r="A386" i="12"/>
  <c r="A387" i="12"/>
  <c r="A388" i="12"/>
  <c r="B384" i="12"/>
  <c r="C384" i="12" s="1"/>
  <c r="B383" i="12"/>
  <c r="C383" i="12" s="1"/>
  <c r="B382" i="12"/>
  <c r="C382" i="12" s="1"/>
  <c r="B381" i="12"/>
  <c r="C381" i="12" s="1"/>
  <c r="B380" i="12"/>
  <c r="C380" i="12" s="1"/>
  <c r="B379" i="12"/>
  <c r="C379" i="12" s="1"/>
  <c r="C486" i="12" l="1"/>
  <c r="A486" i="12"/>
  <c r="A485" i="12"/>
  <c r="B484" i="12"/>
  <c r="C484" i="12" s="1"/>
  <c r="A484" i="12"/>
  <c r="B483" i="12"/>
  <c r="C483" i="12" s="1"/>
  <c r="A483" i="12"/>
  <c r="B482" i="12"/>
  <c r="C482" i="12" s="1"/>
  <c r="A482" i="12"/>
  <c r="B481" i="12"/>
  <c r="C481" i="12" s="1"/>
  <c r="A481" i="12"/>
  <c r="B480" i="12"/>
  <c r="C480" i="12" s="1"/>
  <c r="A480" i="12"/>
  <c r="B479" i="12"/>
  <c r="C479" i="12" s="1"/>
  <c r="A479" i="12"/>
  <c r="B478" i="12"/>
  <c r="C478" i="12" s="1"/>
  <c r="A478" i="12"/>
  <c r="B477" i="12"/>
  <c r="C477" i="12" s="1"/>
  <c r="A477" i="12"/>
  <c r="B476" i="12"/>
  <c r="C476" i="12" s="1"/>
  <c r="A476" i="12"/>
  <c r="B475" i="12"/>
  <c r="C475" i="12" s="1"/>
  <c r="A475" i="12"/>
  <c r="B474" i="12"/>
  <c r="C474" i="12" s="1"/>
  <c r="A474" i="12"/>
  <c r="B473" i="12"/>
  <c r="C473" i="12" s="1"/>
  <c r="A473" i="12"/>
  <c r="B472" i="12"/>
  <c r="C472" i="12" s="1"/>
  <c r="A472" i="12"/>
  <c r="B471" i="12"/>
  <c r="C471" i="12" s="1"/>
  <c r="A471" i="12"/>
  <c r="B470" i="12"/>
  <c r="C470" i="12" s="1"/>
  <c r="A470" i="12"/>
  <c r="B469" i="12"/>
  <c r="C469" i="12" s="1"/>
  <c r="A469" i="12"/>
  <c r="B468" i="12"/>
  <c r="C468" i="12" s="1"/>
  <c r="A468" i="12"/>
  <c r="B467" i="12"/>
  <c r="C467" i="12" s="1"/>
  <c r="A467" i="12"/>
  <c r="B466" i="12"/>
  <c r="C466" i="12" s="1"/>
  <c r="A466" i="12"/>
  <c r="B465" i="12"/>
  <c r="C465" i="12" s="1"/>
  <c r="A465" i="12"/>
  <c r="B464" i="12"/>
  <c r="C464" i="12" s="1"/>
  <c r="A464" i="12"/>
  <c r="B463" i="12"/>
  <c r="C463" i="12" s="1"/>
  <c r="A463" i="12"/>
  <c r="B462" i="12"/>
  <c r="C462" i="12" s="1"/>
  <c r="A462" i="12"/>
  <c r="B461" i="12"/>
  <c r="C461" i="12" s="1"/>
  <c r="A461" i="12"/>
  <c r="B460" i="12"/>
  <c r="C460" i="12" s="1"/>
  <c r="A460" i="12"/>
  <c r="B459" i="12"/>
  <c r="C459" i="12" s="1"/>
  <c r="A459" i="12"/>
  <c r="B458" i="12"/>
  <c r="C458" i="12" s="1"/>
  <c r="A458" i="12"/>
  <c r="B457" i="12"/>
  <c r="C457" i="12" s="1"/>
  <c r="A457" i="12"/>
  <c r="B456" i="12"/>
  <c r="C456" i="12" s="1"/>
  <c r="A456" i="12"/>
  <c r="B455" i="12"/>
  <c r="C455" i="12" s="1"/>
  <c r="A455" i="12"/>
  <c r="B454" i="12"/>
  <c r="C454" i="12" s="1"/>
  <c r="A454" i="12"/>
  <c r="B453" i="12"/>
  <c r="C453" i="12" s="1"/>
  <c r="A453" i="12"/>
  <c r="B452" i="12"/>
  <c r="C452" i="12" s="1"/>
  <c r="A452" i="12"/>
  <c r="B451" i="12"/>
  <c r="C451" i="12" s="1"/>
  <c r="A451" i="12"/>
  <c r="B450" i="12"/>
  <c r="C450" i="12" s="1"/>
  <c r="A450" i="12"/>
  <c r="B449" i="12"/>
  <c r="C449" i="12" s="1"/>
  <c r="A449" i="12"/>
  <c r="B446" i="12"/>
  <c r="C446" i="12" s="1"/>
  <c r="A446" i="12"/>
  <c r="B445" i="12"/>
  <c r="C445" i="12" s="1"/>
  <c r="A445" i="12"/>
  <c r="B444" i="12"/>
  <c r="C444" i="12" s="1"/>
  <c r="A444" i="12"/>
  <c r="B443" i="12"/>
  <c r="C443" i="12" s="1"/>
  <c r="A443" i="12"/>
  <c r="B442" i="12"/>
  <c r="C442" i="12" s="1"/>
  <c r="A442" i="12"/>
  <c r="B441" i="12"/>
  <c r="C441" i="12" s="1"/>
  <c r="A441" i="12"/>
  <c r="B440" i="12"/>
  <c r="C440" i="12" s="1"/>
  <c r="A440" i="12"/>
  <c r="B439" i="12"/>
  <c r="C439" i="12" s="1"/>
  <c r="A439" i="12"/>
  <c r="B438" i="12"/>
  <c r="C438" i="12" s="1"/>
  <c r="A438" i="12"/>
  <c r="B437" i="12"/>
  <c r="C437" i="12" s="1"/>
  <c r="A437" i="12"/>
  <c r="B436" i="12"/>
  <c r="C436" i="12" s="1"/>
  <c r="A436" i="12"/>
  <c r="B435" i="12"/>
  <c r="C435" i="12" s="1"/>
  <c r="A435" i="12"/>
  <c r="B434" i="12"/>
  <c r="C434" i="12" s="1"/>
  <c r="A434" i="12"/>
  <c r="B433" i="12"/>
  <c r="C433" i="12" s="1"/>
  <c r="A433" i="12"/>
  <c r="B432" i="12"/>
  <c r="C432" i="12" s="1"/>
  <c r="A432" i="12"/>
  <c r="B431" i="12"/>
  <c r="C431" i="12" s="1"/>
  <c r="A431" i="12"/>
  <c r="B430" i="12"/>
  <c r="C430" i="12" s="1"/>
  <c r="A430" i="12"/>
  <c r="B429" i="12"/>
  <c r="C429" i="12" s="1"/>
  <c r="A429" i="12"/>
  <c r="B428" i="12"/>
  <c r="C428" i="12" s="1"/>
  <c r="A428" i="12"/>
  <c r="B427" i="12"/>
  <c r="C427" i="12" s="1"/>
  <c r="A427" i="12"/>
  <c r="B426" i="12"/>
  <c r="C426" i="12" s="1"/>
  <c r="A426" i="12"/>
  <c r="B425" i="12"/>
  <c r="C425" i="12" s="1"/>
  <c r="A425" i="12"/>
  <c r="B424" i="12"/>
  <c r="C424" i="12" s="1"/>
  <c r="A424" i="12"/>
  <c r="B423" i="12"/>
  <c r="C423" i="12" s="1"/>
  <c r="A423" i="12"/>
  <c r="B422" i="12"/>
  <c r="C422" i="12" s="1"/>
  <c r="A422" i="12"/>
  <c r="B421" i="12"/>
  <c r="C421" i="12" s="1"/>
  <c r="A421" i="12"/>
  <c r="B420" i="12"/>
  <c r="C420" i="12" s="1"/>
  <c r="A420" i="12"/>
  <c r="B419" i="12"/>
  <c r="C419" i="12" s="1"/>
  <c r="A419" i="12"/>
  <c r="B418" i="12"/>
  <c r="C418" i="12" s="1"/>
  <c r="A418" i="12"/>
  <c r="B417" i="12"/>
  <c r="C417" i="12" s="1"/>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4" i="12"/>
  <c r="A383" i="12"/>
  <c r="A382" i="12"/>
  <c r="A381" i="12"/>
  <c r="A380" i="12"/>
  <c r="A379" i="12"/>
  <c r="B378" i="12"/>
  <c r="C378" i="12" s="1"/>
  <c r="A378" i="12"/>
  <c r="A377" i="12"/>
  <c r="A376" i="12"/>
  <c r="B375" i="12"/>
  <c r="C375" i="12" s="1"/>
  <c r="A375" i="12"/>
  <c r="B374" i="12"/>
  <c r="C374" i="12" s="1"/>
  <c r="A374" i="12"/>
  <c r="B373" i="12"/>
  <c r="C373" i="12" s="1"/>
  <c r="A373" i="12"/>
  <c r="B372" i="12"/>
  <c r="C372" i="12" s="1"/>
  <c r="A372" i="12"/>
  <c r="A371" i="12"/>
  <c r="A370" i="12"/>
  <c r="B369" i="12"/>
  <c r="C369" i="12" s="1"/>
  <c r="A369" i="12"/>
  <c r="B368" i="12"/>
  <c r="C368" i="12" s="1"/>
  <c r="A368" i="12"/>
  <c r="B367" i="12"/>
  <c r="C367" i="12" s="1"/>
  <c r="A367" i="12"/>
  <c r="B366" i="12"/>
  <c r="C366" i="12" s="1"/>
  <c r="A366" i="12"/>
  <c r="A365" i="12"/>
  <c r="A364" i="12"/>
  <c r="B363" i="12"/>
  <c r="C363" i="12" s="1"/>
  <c r="A363" i="12"/>
  <c r="B362" i="12"/>
  <c r="C362" i="12" s="1"/>
  <c r="A362" i="12"/>
  <c r="B361" i="12"/>
  <c r="C361" i="12" s="1"/>
  <c r="A361" i="12"/>
  <c r="B360" i="12"/>
  <c r="C360" i="12" s="1"/>
  <c r="A360" i="12"/>
  <c r="A359" i="12"/>
  <c r="A358" i="12"/>
  <c r="B357" i="12"/>
  <c r="C357" i="12" s="1"/>
  <c r="A357" i="12"/>
  <c r="B356" i="12"/>
  <c r="C356" i="12" s="1"/>
  <c r="A356" i="12"/>
  <c r="B355" i="12"/>
  <c r="C355" i="12" s="1"/>
  <c r="A355" i="12"/>
  <c r="B354" i="12"/>
  <c r="C354" i="12" s="1"/>
  <c r="A354" i="12"/>
  <c r="A353" i="12"/>
  <c r="A352" i="12"/>
  <c r="B351" i="12"/>
  <c r="C351" i="12" s="1"/>
  <c r="A351" i="12"/>
  <c r="B350" i="12"/>
  <c r="C350" i="12" s="1"/>
  <c r="A350" i="12"/>
  <c r="B349" i="12"/>
  <c r="C349" i="12" s="1"/>
  <c r="A349" i="12"/>
  <c r="B348" i="12"/>
  <c r="C348" i="12" s="1"/>
  <c r="A348" i="12"/>
  <c r="A347" i="12"/>
  <c r="A346" i="12"/>
  <c r="B345" i="12"/>
  <c r="C345" i="12" s="1"/>
  <c r="A345" i="12"/>
  <c r="B344" i="12"/>
  <c r="C344" i="12" s="1"/>
  <c r="A344" i="12"/>
  <c r="B343" i="12"/>
  <c r="C343" i="12" s="1"/>
  <c r="A343" i="12"/>
  <c r="B342" i="12"/>
  <c r="C342" i="12" s="1"/>
  <c r="A342" i="12"/>
  <c r="A341" i="12"/>
  <c r="A340" i="12"/>
  <c r="B339" i="12"/>
  <c r="C339" i="12" s="1"/>
  <c r="A339" i="12"/>
  <c r="B338" i="12"/>
  <c r="C338" i="12" s="1"/>
  <c r="A338" i="12"/>
  <c r="B337" i="12"/>
  <c r="C337" i="12" s="1"/>
  <c r="A337" i="12"/>
  <c r="B336" i="12"/>
  <c r="C336" i="12" s="1"/>
  <c r="A336" i="12"/>
  <c r="A335" i="12"/>
  <c r="A334" i="12"/>
  <c r="B333" i="12"/>
  <c r="C333" i="12" s="1"/>
  <c r="A333" i="12"/>
  <c r="B332" i="12"/>
  <c r="C332" i="12" s="1"/>
  <c r="A332" i="12"/>
  <c r="B331" i="12"/>
  <c r="C331" i="12" s="1"/>
  <c r="A331" i="12"/>
  <c r="B330" i="12"/>
  <c r="C330" i="12" s="1"/>
  <c r="A330" i="12"/>
  <c r="A329" i="12"/>
  <c r="A328" i="12"/>
  <c r="B327" i="12"/>
  <c r="C327" i="12" s="1"/>
  <c r="A327" i="12"/>
  <c r="B326" i="12"/>
  <c r="C326" i="12" s="1"/>
  <c r="A326" i="12"/>
  <c r="B325" i="12"/>
  <c r="C325" i="12" s="1"/>
  <c r="A325" i="12"/>
  <c r="B324" i="12"/>
  <c r="C324" i="12" s="1"/>
  <c r="A324" i="12"/>
  <c r="A323" i="12"/>
  <c r="A322" i="12"/>
  <c r="B321" i="12"/>
  <c r="C321" i="12" s="1"/>
  <c r="A321" i="12"/>
  <c r="B320" i="12"/>
  <c r="C320" i="12" s="1"/>
  <c r="A320" i="12"/>
  <c r="B319" i="12"/>
  <c r="C319" i="12" s="1"/>
  <c r="A319" i="12"/>
  <c r="B318" i="12"/>
  <c r="C318" i="12" s="1"/>
  <c r="A318" i="12"/>
  <c r="A317" i="12"/>
  <c r="A316" i="12"/>
  <c r="B315" i="12"/>
  <c r="C315" i="12" s="1"/>
  <c r="A315" i="12"/>
  <c r="B314" i="12"/>
  <c r="C314" i="12" s="1"/>
  <c r="A314" i="12"/>
  <c r="B313" i="12"/>
  <c r="C313" i="12" s="1"/>
  <c r="A313" i="12"/>
  <c r="B312" i="12"/>
  <c r="C312" i="12" s="1"/>
  <c r="A312" i="12"/>
  <c r="A311" i="12"/>
  <c r="A310" i="12"/>
  <c r="B309" i="12"/>
  <c r="C309" i="12" s="1"/>
  <c r="A309" i="12"/>
  <c r="B308" i="12"/>
  <c r="C308" i="12" s="1"/>
  <c r="A308" i="12"/>
  <c r="B307" i="12"/>
  <c r="C307" i="12" s="1"/>
  <c r="A307" i="12"/>
  <c r="B306" i="12"/>
  <c r="C306" i="12" s="1"/>
  <c r="A306" i="12"/>
  <c r="A305" i="12"/>
  <c r="A304" i="12"/>
  <c r="B303" i="12"/>
  <c r="C303" i="12" s="1"/>
  <c r="A303" i="12"/>
  <c r="B302" i="12"/>
  <c r="C302" i="12" s="1"/>
  <c r="A302" i="12"/>
  <c r="B301" i="12"/>
  <c r="C301" i="12" s="1"/>
  <c r="A301" i="12"/>
  <c r="B300" i="12"/>
  <c r="C300" i="12" s="1"/>
  <c r="A300" i="12"/>
  <c r="A299" i="12"/>
  <c r="A298" i="12"/>
  <c r="B297" i="12"/>
  <c r="C297" i="12" s="1"/>
  <c r="A297" i="12"/>
  <c r="B296" i="12"/>
  <c r="C296" i="12" s="1"/>
  <c r="A296" i="12"/>
  <c r="B295" i="12"/>
  <c r="C295" i="12" s="1"/>
  <c r="A295" i="12"/>
  <c r="B294" i="12"/>
  <c r="C294" i="12" s="1"/>
  <c r="A294" i="12"/>
  <c r="A293" i="12"/>
  <c r="A292" i="12"/>
  <c r="B291" i="12"/>
  <c r="C291" i="12" s="1"/>
  <c r="A291" i="12"/>
  <c r="B290" i="12"/>
  <c r="C290" i="12" s="1"/>
  <c r="A290" i="12"/>
  <c r="B289" i="12"/>
  <c r="C289" i="12" s="1"/>
  <c r="A289" i="12"/>
  <c r="B288" i="12"/>
  <c r="C288" i="12" s="1"/>
  <c r="A288" i="12"/>
  <c r="A287" i="12"/>
  <c r="A286" i="12"/>
  <c r="B285" i="12"/>
  <c r="C285" i="12" s="1"/>
  <c r="A285" i="12"/>
  <c r="B284" i="12"/>
  <c r="C284" i="12" s="1"/>
  <c r="A284" i="12"/>
  <c r="B283" i="12"/>
  <c r="C283" i="12" s="1"/>
  <c r="A283" i="12"/>
  <c r="B282" i="12"/>
  <c r="C282" i="12" s="1"/>
  <c r="A282" i="12"/>
  <c r="A281" i="12"/>
  <c r="A280" i="12"/>
  <c r="B279" i="12"/>
  <c r="C279" i="12" s="1"/>
  <c r="A279" i="12"/>
  <c r="B278" i="12"/>
  <c r="C278" i="12" s="1"/>
  <c r="A278" i="12"/>
  <c r="B277" i="12"/>
  <c r="C277" i="12" s="1"/>
  <c r="A277" i="12"/>
  <c r="B276" i="12"/>
  <c r="C276" i="12" s="1"/>
  <c r="A276" i="12"/>
  <c r="A275" i="12"/>
  <c r="A274" i="12"/>
  <c r="B273" i="12"/>
  <c r="C273" i="12" s="1"/>
  <c r="A273" i="12"/>
  <c r="B272" i="12"/>
  <c r="C272" i="12" s="1"/>
  <c r="A272" i="12"/>
  <c r="B271" i="12"/>
  <c r="C271" i="12" s="1"/>
  <c r="A271" i="12"/>
  <c r="B270" i="12"/>
  <c r="C270" i="12" s="1"/>
  <c r="A270" i="12"/>
  <c r="A269" i="12"/>
  <c r="A268" i="12"/>
  <c r="B267" i="12"/>
  <c r="C267" i="12" s="1"/>
  <c r="A267" i="12"/>
  <c r="B266" i="12"/>
  <c r="C266" i="12" s="1"/>
  <c r="A266" i="12"/>
  <c r="B265" i="12"/>
  <c r="C265" i="12" s="1"/>
  <c r="A265" i="12"/>
  <c r="B264" i="12"/>
  <c r="C264" i="12" s="1"/>
  <c r="A264" i="12"/>
  <c r="A263" i="12"/>
  <c r="A262" i="12"/>
  <c r="B261" i="12"/>
  <c r="C261" i="12" s="1"/>
  <c r="A261" i="12"/>
  <c r="B260" i="12"/>
  <c r="C260" i="12" s="1"/>
  <c r="A260" i="12"/>
  <c r="B259" i="12"/>
  <c r="C259" i="12" s="1"/>
  <c r="A259" i="12"/>
  <c r="B258" i="12"/>
  <c r="C258" i="12" s="1"/>
  <c r="A258" i="12"/>
  <c r="A257" i="12"/>
  <c r="A256" i="12"/>
  <c r="B255" i="12"/>
  <c r="C255" i="12" s="1"/>
  <c r="A255" i="12"/>
  <c r="B254" i="12"/>
  <c r="C254" i="12" s="1"/>
  <c r="A254" i="12"/>
  <c r="B253" i="12"/>
  <c r="C253" i="12" s="1"/>
  <c r="A253" i="12"/>
  <c r="B252" i="12"/>
  <c r="C252" i="12" s="1"/>
  <c r="A252" i="12"/>
  <c r="A251" i="12"/>
  <c r="A250" i="12"/>
  <c r="B249" i="12"/>
  <c r="C249" i="12" s="1"/>
  <c r="A249" i="12"/>
  <c r="B248" i="12"/>
  <c r="C248" i="12" s="1"/>
  <c r="A248" i="12"/>
  <c r="B247" i="12"/>
  <c r="C247" i="12" s="1"/>
  <c r="A247" i="12"/>
  <c r="B246" i="12"/>
  <c r="C246" i="12" s="1"/>
  <c r="A246" i="12"/>
  <c r="A245" i="12"/>
  <c r="A244" i="12"/>
  <c r="B243" i="12"/>
  <c r="C243" i="12" s="1"/>
  <c r="A243" i="12"/>
  <c r="B242" i="12"/>
  <c r="C242" i="12" s="1"/>
  <c r="A242" i="12"/>
  <c r="B241" i="12"/>
  <c r="C241" i="12" s="1"/>
  <c r="A241" i="12"/>
  <c r="B240" i="12"/>
  <c r="C240" i="12" s="1"/>
  <c r="A240" i="12"/>
  <c r="A239" i="12"/>
  <c r="A238" i="12"/>
  <c r="B237" i="12"/>
  <c r="C237" i="12" s="1"/>
  <c r="A237" i="12"/>
  <c r="B236" i="12"/>
  <c r="C236" i="12" s="1"/>
  <c r="A236" i="12"/>
  <c r="B235" i="12"/>
  <c r="C235" i="12" s="1"/>
  <c r="A235" i="12"/>
  <c r="B234" i="12"/>
  <c r="C234" i="12" s="1"/>
  <c r="A234" i="12"/>
  <c r="A233" i="12"/>
  <c r="A232" i="12"/>
  <c r="B231" i="12"/>
  <c r="C231" i="12" s="1"/>
  <c r="A231" i="12"/>
  <c r="B230" i="12"/>
  <c r="C230" i="12" s="1"/>
  <c r="A230" i="12"/>
  <c r="B229" i="12"/>
  <c r="C229" i="12" s="1"/>
  <c r="A229" i="12"/>
  <c r="B228" i="12"/>
  <c r="C228" i="12" s="1"/>
  <c r="A228" i="12"/>
  <c r="A227" i="12"/>
  <c r="A226" i="12"/>
  <c r="B225" i="12"/>
  <c r="C225" i="12" s="1"/>
  <c r="A225" i="12"/>
  <c r="B224" i="12"/>
  <c r="C224" i="12" s="1"/>
  <c r="A224" i="12"/>
  <c r="B223" i="12"/>
  <c r="C223" i="12" s="1"/>
  <c r="A223" i="12"/>
  <c r="B222" i="12"/>
  <c r="C222" i="12" s="1"/>
  <c r="A222" i="12"/>
  <c r="A221" i="12"/>
  <c r="A220" i="12"/>
  <c r="B219" i="12"/>
  <c r="C219" i="12" s="1"/>
  <c r="A219" i="12"/>
  <c r="B218" i="12"/>
  <c r="C218" i="12" s="1"/>
  <c r="A218" i="12"/>
  <c r="B217" i="12"/>
  <c r="C217" i="12" s="1"/>
  <c r="A217" i="12"/>
  <c r="B216" i="12"/>
  <c r="C216" i="12" s="1"/>
  <c r="A216" i="12"/>
  <c r="A215" i="12"/>
  <c r="A214" i="12"/>
  <c r="B213" i="12"/>
  <c r="C213" i="12" s="1"/>
  <c r="A213" i="12"/>
  <c r="B212" i="12"/>
  <c r="C212" i="12" s="1"/>
  <c r="A212" i="12"/>
  <c r="B211" i="12"/>
  <c r="C211" i="12" s="1"/>
  <c r="A211" i="12"/>
  <c r="B210" i="12"/>
  <c r="C210" i="12" s="1"/>
  <c r="A210" i="12"/>
  <c r="A209" i="12"/>
  <c r="A208" i="12"/>
  <c r="B207" i="12"/>
  <c r="C207" i="12" s="1"/>
  <c r="A207" i="12"/>
  <c r="B206" i="12"/>
  <c r="C206" i="12" s="1"/>
  <c r="A206" i="12"/>
  <c r="B205" i="12"/>
  <c r="C205" i="12" s="1"/>
  <c r="A205" i="12"/>
  <c r="B204" i="12"/>
  <c r="C204" i="12" s="1"/>
  <c r="A204" i="12"/>
  <c r="A203" i="12"/>
  <c r="A202" i="12"/>
  <c r="B201" i="12"/>
  <c r="C201" i="12" s="1"/>
  <c r="A201" i="12"/>
  <c r="B200" i="12"/>
  <c r="C200" i="12" s="1"/>
  <c r="A200" i="12"/>
  <c r="B199" i="12"/>
  <c r="C199" i="12" s="1"/>
  <c r="A199" i="12"/>
  <c r="B198" i="12"/>
  <c r="C198" i="12" s="1"/>
  <c r="A198" i="12"/>
  <c r="A197" i="12"/>
  <c r="A196" i="12"/>
  <c r="B195" i="12"/>
  <c r="C195" i="12" s="1"/>
  <c r="A195" i="12"/>
  <c r="B194" i="12"/>
  <c r="C194" i="12" s="1"/>
  <c r="A194" i="12"/>
  <c r="B193" i="12"/>
  <c r="C193" i="12" s="1"/>
  <c r="A193" i="12"/>
  <c r="B192" i="12"/>
  <c r="C192" i="12" s="1"/>
  <c r="A192" i="12"/>
  <c r="A191" i="12"/>
  <c r="A190" i="12"/>
  <c r="B189" i="12"/>
  <c r="C189" i="12" s="1"/>
  <c r="A189" i="12"/>
  <c r="B188" i="12"/>
  <c r="C188" i="12" s="1"/>
  <c r="A188" i="12"/>
  <c r="B187" i="12"/>
  <c r="C187" i="12" s="1"/>
  <c r="A187" i="12"/>
  <c r="B186" i="12"/>
  <c r="C186" i="12" s="1"/>
  <c r="A186" i="12"/>
  <c r="A185" i="12"/>
  <c r="A184" i="12"/>
  <c r="B183" i="12"/>
  <c r="C183" i="12" s="1"/>
  <c r="A183" i="12"/>
  <c r="B182" i="12"/>
  <c r="C182" i="12" s="1"/>
  <c r="A182" i="12"/>
  <c r="B181" i="12"/>
  <c r="C181" i="12" s="1"/>
  <c r="A181" i="12"/>
  <c r="B180" i="12"/>
  <c r="C180" i="12" s="1"/>
  <c r="A180" i="12"/>
  <c r="A179" i="12"/>
  <c r="A178" i="12"/>
  <c r="B177" i="12"/>
  <c r="C177" i="12" s="1"/>
  <c r="A177" i="12"/>
  <c r="B176" i="12"/>
  <c r="C176" i="12" s="1"/>
  <c r="A176" i="12"/>
  <c r="B175" i="12"/>
  <c r="C175" i="12" s="1"/>
  <c r="A175" i="12"/>
  <c r="B174" i="12"/>
  <c r="C174" i="12" s="1"/>
  <c r="A174" i="12"/>
  <c r="A173" i="12"/>
  <c r="A172" i="12"/>
  <c r="B171" i="12"/>
  <c r="C171" i="12" s="1"/>
  <c r="A171" i="12"/>
  <c r="B170" i="12"/>
  <c r="C170" i="12" s="1"/>
  <c r="A170" i="12"/>
  <c r="B169" i="12"/>
  <c r="C169" i="12" s="1"/>
  <c r="A169" i="12"/>
  <c r="B168" i="12"/>
  <c r="C168" i="12" s="1"/>
  <c r="A168" i="12"/>
  <c r="A167" i="12"/>
  <c r="A166" i="12"/>
  <c r="B165" i="12"/>
  <c r="C165" i="12" s="1"/>
  <c r="A165" i="12"/>
  <c r="B164" i="12"/>
  <c r="C164" i="12" s="1"/>
  <c r="A164" i="12"/>
  <c r="B163" i="12"/>
  <c r="C163" i="12" s="1"/>
  <c r="A163" i="12"/>
  <c r="B162" i="12"/>
  <c r="C162" i="12" s="1"/>
  <c r="A162" i="12"/>
  <c r="B161" i="12"/>
  <c r="C161" i="12" s="1"/>
  <c r="A161" i="12"/>
  <c r="B160" i="12"/>
  <c r="C160" i="12" s="1"/>
  <c r="A160" i="12"/>
  <c r="B159" i="12"/>
  <c r="C159" i="12" s="1"/>
  <c r="A159" i="12"/>
  <c r="B158" i="12"/>
  <c r="C158" i="12" s="1"/>
  <c r="A158" i="12"/>
  <c r="B157" i="12"/>
  <c r="C157" i="12" s="1"/>
  <c r="A157" i="12"/>
  <c r="B150" i="12"/>
  <c r="C150" i="12" s="1"/>
  <c r="A150" i="12"/>
  <c r="B149" i="12"/>
  <c r="C149" i="12" s="1"/>
  <c r="A149" i="12"/>
  <c r="B148" i="12"/>
  <c r="C148" i="12" s="1"/>
  <c r="A148" i="12"/>
  <c r="B147" i="12"/>
  <c r="C147" i="12" s="1"/>
  <c r="A147" i="12"/>
  <c r="B146" i="12"/>
  <c r="C146" i="12" s="1"/>
  <c r="A146" i="12"/>
  <c r="B145" i="12"/>
  <c r="C145" i="12" s="1"/>
  <c r="A145" i="12"/>
  <c r="B144" i="12"/>
  <c r="C144" i="12" s="1"/>
  <c r="A144" i="12"/>
  <c r="B143" i="12"/>
  <c r="C143" i="12" s="1"/>
  <c r="A143" i="12"/>
  <c r="B142" i="12"/>
  <c r="C142" i="12" s="1"/>
  <c r="A142" i="12"/>
  <c r="B141" i="12"/>
  <c r="C141" i="12" s="1"/>
  <c r="A141" i="12"/>
  <c r="B140" i="12"/>
  <c r="C140" i="12" s="1"/>
  <c r="A140" i="12"/>
  <c r="B139" i="12"/>
  <c r="C139" i="12" s="1"/>
  <c r="A139" i="12"/>
  <c r="B138" i="12"/>
  <c r="C138" i="12" s="1"/>
  <c r="A138" i="12"/>
  <c r="B137" i="12"/>
  <c r="C137" i="12" s="1"/>
  <c r="A137" i="12"/>
  <c r="B136" i="12"/>
  <c r="C136" i="12" s="1"/>
  <c r="A136" i="12"/>
  <c r="B135" i="12"/>
  <c r="C135" i="12" s="1"/>
  <c r="A135" i="12"/>
  <c r="B134" i="12"/>
  <c r="C134" i="12" s="1"/>
  <c r="A134" i="12"/>
  <c r="B133" i="12"/>
  <c r="C133" i="12" s="1"/>
  <c r="A133" i="12"/>
  <c r="B132" i="12"/>
  <c r="C132" i="12" s="1"/>
  <c r="A132" i="12"/>
  <c r="B131" i="12"/>
  <c r="C131" i="12" s="1"/>
  <c r="A131" i="12"/>
  <c r="B130" i="12"/>
  <c r="C130" i="12" s="1"/>
  <c r="A130" i="12"/>
  <c r="B129" i="12"/>
  <c r="C129" i="12" s="1"/>
  <c r="A129" i="12"/>
  <c r="B128" i="12"/>
  <c r="C128" i="12" s="1"/>
  <c r="A128" i="12"/>
  <c r="B127" i="12"/>
  <c r="C127" i="12" s="1"/>
  <c r="A127" i="12"/>
  <c r="B126" i="12"/>
  <c r="C126" i="12" s="1"/>
  <c r="A126" i="12"/>
  <c r="B125" i="12"/>
  <c r="C125" i="12" s="1"/>
  <c r="A125" i="12"/>
  <c r="B124" i="12"/>
  <c r="C124" i="12" s="1"/>
  <c r="A124" i="12"/>
  <c r="B123" i="12"/>
  <c r="C123" i="12" s="1"/>
  <c r="A123" i="12"/>
  <c r="B122" i="12"/>
  <c r="C122" i="12" s="1"/>
  <c r="A122" i="12"/>
  <c r="B121" i="12"/>
  <c r="C121" i="12" s="1"/>
  <c r="A121" i="12"/>
  <c r="B120" i="12"/>
  <c r="C120" i="12" s="1"/>
  <c r="A120" i="12"/>
  <c r="B119" i="12"/>
  <c r="C119" i="12" s="1"/>
  <c r="A119" i="12"/>
  <c r="B118" i="12"/>
  <c r="C118" i="12" s="1"/>
  <c r="A118" i="12"/>
  <c r="B117" i="12"/>
  <c r="C117" i="12" s="1"/>
  <c r="A117" i="12"/>
  <c r="B116" i="12"/>
  <c r="C116" i="12" s="1"/>
  <c r="A116" i="12"/>
  <c r="B115" i="12"/>
  <c r="C115" i="12" s="1"/>
  <c r="A115" i="12"/>
  <c r="B114" i="12"/>
  <c r="C114" i="12" s="1"/>
  <c r="A114" i="12"/>
  <c r="B113" i="12"/>
  <c r="C113" i="12" s="1"/>
  <c r="A113" i="12"/>
  <c r="B112" i="12"/>
  <c r="C112" i="12" s="1"/>
  <c r="A112" i="12"/>
  <c r="B111" i="12"/>
  <c r="C111" i="12" s="1"/>
  <c r="A111" i="12"/>
  <c r="B110" i="12"/>
  <c r="C110" i="12" s="1"/>
  <c r="A110" i="12"/>
  <c r="B109" i="12"/>
  <c r="C109" i="12" s="1"/>
  <c r="A109" i="12"/>
  <c r="B108" i="12"/>
  <c r="C108" i="12" s="1"/>
  <c r="A108" i="12"/>
  <c r="B107" i="12"/>
  <c r="C107" i="12" s="1"/>
  <c r="A107" i="12"/>
  <c r="B106" i="12"/>
  <c r="C106" i="12" s="1"/>
  <c r="A106" i="12"/>
  <c r="B105" i="12"/>
  <c r="C105" i="12" s="1"/>
  <c r="A105" i="12"/>
  <c r="B104" i="12"/>
  <c r="C104" i="12" s="1"/>
  <c r="A104" i="12"/>
  <c r="B103" i="12"/>
  <c r="C103" i="12" s="1"/>
  <c r="A103" i="12"/>
  <c r="B102" i="12"/>
  <c r="C102" i="12" s="1"/>
  <c r="A102" i="12"/>
  <c r="B101" i="12"/>
  <c r="C101" i="12" s="1"/>
  <c r="A101" i="12"/>
  <c r="B100" i="12"/>
  <c r="C100" i="12" s="1"/>
  <c r="A100" i="12"/>
  <c r="B99" i="12"/>
  <c r="C99" i="12" s="1"/>
  <c r="A99" i="12"/>
  <c r="B98" i="12"/>
  <c r="C98" i="12" s="1"/>
  <c r="A98" i="12"/>
  <c r="B97" i="12"/>
  <c r="C97" i="12" s="1"/>
  <c r="A97" i="12"/>
  <c r="B96" i="12"/>
  <c r="C96" i="12" s="1"/>
  <c r="A96" i="12"/>
  <c r="B95" i="12"/>
  <c r="C95" i="12" s="1"/>
  <c r="A95" i="12"/>
  <c r="B94" i="12"/>
  <c r="C94" i="12" s="1"/>
  <c r="A94" i="12"/>
  <c r="B93" i="12"/>
  <c r="C93" i="12" s="1"/>
  <c r="A93" i="12"/>
  <c r="B92" i="12"/>
  <c r="C92" i="12" s="1"/>
  <c r="A92" i="12"/>
  <c r="B91" i="12"/>
  <c r="C91" i="12" s="1"/>
  <c r="A91" i="12"/>
  <c r="B90" i="12"/>
  <c r="C90" i="12" s="1"/>
  <c r="A90" i="12"/>
  <c r="B89" i="12"/>
  <c r="C89" i="12" s="1"/>
  <c r="A89" i="12"/>
  <c r="B88" i="12"/>
  <c r="C88" i="12" s="1"/>
  <c r="A88" i="12"/>
  <c r="B87" i="12"/>
  <c r="C87" i="12" s="1"/>
  <c r="A87" i="12"/>
  <c r="B86" i="12"/>
  <c r="C86" i="12" s="1"/>
  <c r="A86" i="12"/>
  <c r="B85" i="12"/>
  <c r="C85" i="12" s="1"/>
  <c r="A85" i="12"/>
  <c r="B84" i="12"/>
  <c r="C84" i="12" s="1"/>
  <c r="A84" i="12"/>
  <c r="B83" i="12"/>
  <c r="C83" i="12" s="1"/>
  <c r="A83" i="12"/>
  <c r="B82" i="12"/>
  <c r="C82" i="12" s="1"/>
  <c r="A82" i="12"/>
  <c r="B81" i="12"/>
  <c r="C81" i="12" s="1"/>
  <c r="A81" i="12"/>
  <c r="B80" i="12"/>
  <c r="C80" i="12" s="1"/>
  <c r="A80" i="12"/>
  <c r="B79" i="12"/>
  <c r="C79" i="12" s="1"/>
  <c r="A79" i="12"/>
  <c r="B78" i="12"/>
  <c r="C78" i="12" s="1"/>
  <c r="A78" i="12"/>
  <c r="B77" i="12"/>
  <c r="C77" i="12" s="1"/>
  <c r="A77" i="12"/>
  <c r="B76" i="12"/>
  <c r="C76" i="12" s="1"/>
  <c r="A76" i="12"/>
  <c r="B75" i="12"/>
  <c r="C75" i="12" s="1"/>
  <c r="A75" i="12"/>
  <c r="B74" i="12"/>
  <c r="C74" i="12" s="1"/>
  <c r="A74" i="12"/>
  <c r="B73" i="12"/>
  <c r="C73" i="12" s="1"/>
  <c r="A73" i="12"/>
  <c r="B72" i="12"/>
  <c r="C72" i="12" s="1"/>
  <c r="A72" i="12"/>
  <c r="B71" i="12"/>
  <c r="C71" i="12" s="1"/>
  <c r="A71" i="12"/>
  <c r="B70" i="12"/>
  <c r="C70" i="12" s="1"/>
  <c r="A70" i="12"/>
  <c r="B69" i="12"/>
  <c r="C69" i="12" s="1"/>
  <c r="A69" i="12"/>
  <c r="B68" i="12"/>
  <c r="C68" i="12" s="1"/>
  <c r="A68" i="12"/>
  <c r="B67" i="12"/>
  <c r="C67" i="12" s="1"/>
  <c r="A67" i="12"/>
  <c r="B66" i="12"/>
  <c r="C66" i="12" s="1"/>
  <c r="A66" i="12"/>
  <c r="B65" i="12"/>
  <c r="C65" i="12" s="1"/>
  <c r="A65" i="12"/>
  <c r="B64" i="12"/>
  <c r="C64" i="12" s="1"/>
  <c r="A64" i="12"/>
  <c r="B63" i="12"/>
  <c r="C63" i="12" s="1"/>
  <c r="A63" i="12"/>
  <c r="B62" i="12"/>
  <c r="C62" i="12" s="1"/>
  <c r="A62" i="12"/>
  <c r="B61" i="12"/>
  <c r="C61" i="12" s="1"/>
  <c r="A61" i="12"/>
  <c r="B60" i="12"/>
  <c r="C60" i="12" s="1"/>
  <c r="A60" i="12"/>
  <c r="B59" i="12"/>
  <c r="C59" i="12" s="1"/>
  <c r="A59" i="12"/>
  <c r="B58" i="12"/>
  <c r="C58" i="12" s="1"/>
  <c r="A58" i="12"/>
  <c r="B57" i="12"/>
  <c r="C57" i="12" s="1"/>
  <c r="A57" i="12"/>
  <c r="B56" i="12"/>
  <c r="C56" i="12" s="1"/>
  <c r="A56" i="12"/>
  <c r="B55" i="12"/>
  <c r="C55" i="12" s="1"/>
  <c r="A55" i="12"/>
  <c r="B54" i="12"/>
  <c r="C54" i="12" s="1"/>
  <c r="A54" i="12"/>
  <c r="B53" i="12"/>
  <c r="C53" i="12" s="1"/>
  <c r="A53" i="12"/>
  <c r="B52" i="12"/>
  <c r="C52" i="12" s="1"/>
  <c r="A52" i="12"/>
  <c r="B51" i="12"/>
  <c r="C51" i="12" s="1"/>
  <c r="A51" i="12"/>
  <c r="B50" i="12"/>
  <c r="C50" i="12" s="1"/>
  <c r="A50" i="12"/>
  <c r="B49" i="12"/>
  <c r="C49" i="12" s="1"/>
  <c r="A49" i="12"/>
  <c r="B48" i="12"/>
  <c r="C48" i="12" s="1"/>
  <c r="A48" i="12"/>
  <c r="B47" i="12"/>
  <c r="C47" i="12" s="1"/>
  <c r="A47" i="12"/>
  <c r="B46" i="12"/>
  <c r="C46" i="12" s="1"/>
  <c r="A46" i="12"/>
  <c r="B45" i="12"/>
  <c r="C45" i="12" s="1"/>
  <c r="A45" i="12"/>
  <c r="B44" i="12"/>
  <c r="C44" i="12" s="1"/>
  <c r="A44" i="12"/>
  <c r="B43" i="12"/>
  <c r="C43" i="12" s="1"/>
  <c r="A43" i="12"/>
  <c r="B42" i="12"/>
  <c r="C42" i="12" s="1"/>
  <c r="A42" i="12"/>
  <c r="B41" i="12"/>
  <c r="C41" i="12" s="1"/>
  <c r="A41" i="12"/>
  <c r="B40" i="12"/>
  <c r="C40" i="12" s="1"/>
  <c r="A40" i="12"/>
  <c r="B39" i="12"/>
  <c r="C39" i="12" s="1"/>
  <c r="A39" i="12"/>
  <c r="B38" i="12"/>
  <c r="C38" i="12" s="1"/>
  <c r="A38" i="12"/>
  <c r="B37" i="12"/>
  <c r="C37" i="12" s="1"/>
  <c r="A37" i="12"/>
  <c r="B36" i="12"/>
  <c r="C36" i="12" s="1"/>
  <c r="A36" i="12"/>
  <c r="B35" i="12"/>
  <c r="C35" i="12" s="1"/>
  <c r="A35" i="12"/>
  <c r="B34" i="12"/>
  <c r="C34" i="12" s="1"/>
  <c r="A34" i="12"/>
  <c r="B33" i="12"/>
  <c r="C33" i="12" s="1"/>
  <c r="A33" i="12"/>
  <c r="B32" i="12"/>
  <c r="C32" i="12" s="1"/>
  <c r="A32" i="12"/>
  <c r="B31" i="12"/>
  <c r="C31" i="12" s="1"/>
  <c r="A31" i="12"/>
  <c r="B30" i="12"/>
  <c r="C30" i="12" s="1"/>
  <c r="A30" i="12"/>
  <c r="B29" i="12"/>
  <c r="C29" i="12" s="1"/>
  <c r="A29" i="12"/>
  <c r="B28" i="12"/>
  <c r="C28" i="12" s="1"/>
  <c r="A28" i="12"/>
  <c r="B27" i="12"/>
  <c r="C27" i="12" s="1"/>
  <c r="A27" i="12"/>
  <c r="B26" i="12"/>
  <c r="C26" i="12" s="1"/>
  <c r="A26" i="12"/>
  <c r="B25" i="12"/>
  <c r="C25" i="12" s="1"/>
  <c r="A25" i="12"/>
  <c r="B24" i="12"/>
  <c r="C24" i="12" s="1"/>
  <c r="A24" i="12"/>
  <c r="B23" i="12"/>
  <c r="C23" i="12" s="1"/>
  <c r="A23" i="12"/>
  <c r="B22" i="12"/>
  <c r="C22" i="12" s="1"/>
  <c r="A22" i="12"/>
  <c r="B21" i="12"/>
  <c r="C21" i="12" s="1"/>
  <c r="A21" i="12"/>
  <c r="B20" i="12"/>
  <c r="C20" i="12" s="1"/>
  <c r="A20" i="12"/>
  <c r="B19" i="12"/>
  <c r="C19" i="12" s="1"/>
  <c r="A19" i="12"/>
  <c r="B18" i="12"/>
  <c r="C18" i="12" s="1"/>
  <c r="A18" i="12"/>
  <c r="B17" i="12"/>
  <c r="C17" i="12" s="1"/>
  <c r="A17" i="12"/>
  <c r="B16" i="12"/>
  <c r="C16" i="12" s="1"/>
  <c r="A16" i="12"/>
  <c r="B15" i="12"/>
  <c r="C15" i="12" s="1"/>
  <c r="A15" i="12"/>
  <c r="B14" i="12"/>
  <c r="C14" i="12" s="1"/>
  <c r="A14" i="12"/>
  <c r="B13" i="12"/>
  <c r="C13" i="12" s="1"/>
  <c r="A13" i="12"/>
  <c r="B12" i="12"/>
  <c r="C12" i="12" s="1"/>
  <c r="A12" i="12"/>
  <c r="B11" i="12"/>
  <c r="C11" i="12" s="1"/>
  <c r="A11" i="12"/>
  <c r="B10" i="12"/>
  <c r="C10" i="12" s="1"/>
  <c r="A10" i="12"/>
  <c r="B9" i="12"/>
  <c r="C9" i="12" s="1"/>
  <c r="A9" i="12"/>
  <c r="B8" i="12"/>
  <c r="C8" i="12" s="1"/>
  <c r="A8" i="12"/>
  <c r="B7" i="12"/>
  <c r="C7" i="12" s="1"/>
  <c r="A7" i="12"/>
  <c r="B6" i="12"/>
  <c r="C6" i="12" s="1"/>
  <c r="A6" i="12"/>
  <c r="B5" i="12"/>
  <c r="C5" i="12" s="1"/>
  <c r="A5" i="12"/>
  <c r="B4" i="12"/>
  <c r="C4" i="12" s="1"/>
  <c r="A4" i="12"/>
  <c r="B3" i="12"/>
  <c r="C3" i="12" s="1"/>
  <c r="A3" i="12"/>
  <c r="B2" i="12"/>
  <c r="C2" i="12" s="1"/>
  <c r="A2" i="12"/>
  <c r="B1" i="12"/>
  <c r="C1" i="12" s="1"/>
  <c r="A1" i="12"/>
  <c r="I2" i="11" l="1"/>
  <c r="G2" i="11"/>
  <c r="E2" i="11"/>
  <c r="A1" i="6"/>
  <c r="F35" i="6"/>
  <c r="F29" i="6"/>
  <c r="F23" i="6"/>
  <c r="F11" i="6"/>
  <c r="F2" i="6"/>
  <c r="O2" i="5"/>
  <c r="M2" i="5"/>
  <c r="K2" i="5"/>
  <c r="I2" i="5"/>
  <c r="G2" i="5"/>
  <c r="F41" i="1"/>
  <c r="F2" i="1"/>
  <c r="I41" i="6"/>
  <c r="F41" i="6"/>
  <c r="G40" i="6"/>
  <c r="D40" i="6"/>
  <c r="G38" i="6"/>
  <c r="D38" i="6"/>
  <c r="D33" i="6"/>
  <c r="I19" i="6"/>
  <c r="F19" i="6"/>
  <c r="G9" i="6"/>
  <c r="D9" i="6"/>
  <c r="G8" i="6"/>
  <c r="D8" i="6"/>
  <c r="G7" i="6"/>
  <c r="D7" i="6"/>
  <c r="G6" i="6"/>
  <c r="D6" i="6"/>
  <c r="G5" i="6"/>
  <c r="D5" i="6"/>
  <c r="D14" i="4" l="1"/>
  <c r="D12" i="4"/>
  <c r="D11" i="4"/>
  <c r="D10" i="4"/>
  <c r="D9" i="4"/>
  <c r="D7" i="4"/>
  <c r="D6" i="4"/>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G19" i="4" l="1"/>
  <c r="H40" i="1"/>
  <c r="F40" i="1" s="1"/>
  <c r="G40" i="1"/>
  <c r="E40" i="1"/>
  <c r="P19" i="4"/>
  <c r="N19" i="4" s="1"/>
  <c r="L19" i="4" s="1"/>
  <c r="J19" i="4" s="1"/>
  <c r="H19" i="4" s="1"/>
  <c r="F19" i="4" s="1"/>
  <c r="A1" i="1"/>
  <c r="A5" i="7" l="1"/>
  <c r="H50" i="1" l="1"/>
  <c r="H59" i="1" s="1"/>
  <c r="F50" i="1"/>
  <c r="F59" i="1" s="1"/>
  <c r="H42" i="1"/>
  <c r="F42" i="1"/>
  <c r="I16" i="7" l="1"/>
  <c r="I14" i="7"/>
  <c r="I12" i="7"/>
  <c r="I10" i="7"/>
  <c r="I8" i="7"/>
  <c r="I6" i="7"/>
  <c r="F16" i="7"/>
  <c r="F14" i="7"/>
  <c r="F12" i="7"/>
  <c r="F10" i="7"/>
  <c r="F8" i="7"/>
  <c r="F6" i="7"/>
  <c r="C16" i="7"/>
  <c r="C14" i="7"/>
  <c r="C12" i="7"/>
  <c r="C10" i="7"/>
  <c r="C8" i="7"/>
  <c r="C6" i="7"/>
  <c r="I13" i="11" l="1"/>
  <c r="G13" i="11"/>
  <c r="E13" i="11"/>
  <c r="E19" i="4" l="1"/>
  <c r="A1" i="11" l="1"/>
  <c r="Q41" i="5"/>
  <c r="L6" i="5"/>
  <c r="L7" i="5"/>
  <c r="B178" i="12" s="1"/>
  <c r="C178" i="12" s="1"/>
  <c r="L8" i="5"/>
  <c r="L9" i="5"/>
  <c r="B190" i="12" s="1"/>
  <c r="L10" i="5"/>
  <c r="B196" i="12" s="1"/>
  <c r="C196" i="12" s="1"/>
  <c r="L11" i="5"/>
  <c r="B202" i="12" s="1"/>
  <c r="L12" i="5"/>
  <c r="B208" i="12" s="1"/>
  <c r="L13" i="5"/>
  <c r="L14" i="5"/>
  <c r="L15" i="5"/>
  <c r="L16" i="5"/>
  <c r="L17" i="5"/>
  <c r="L18" i="5"/>
  <c r="L19" i="5"/>
  <c r="L20" i="5"/>
  <c r="B256" i="12" s="1"/>
  <c r="N20" i="5"/>
  <c r="B257" i="12" s="1"/>
  <c r="L21" i="5"/>
  <c r="B262" i="12" s="1"/>
  <c r="C262" i="12" s="1"/>
  <c r="L22" i="5"/>
  <c r="L23" i="5"/>
  <c r="B274" i="12" s="1"/>
  <c r="L24" i="5"/>
  <c r="B280" i="12" s="1"/>
  <c r="C280" i="12" s="1"/>
  <c r="L25" i="5"/>
  <c r="B286" i="12" s="1"/>
  <c r="L26" i="5"/>
  <c r="L27" i="5"/>
  <c r="B298" i="12" s="1"/>
  <c r="L28" i="5"/>
  <c r="B304" i="12" s="1"/>
  <c r="C304" i="12" s="1"/>
  <c r="L29" i="5"/>
  <c r="B310" i="12" s="1"/>
  <c r="L30" i="5"/>
  <c r="B316" i="12" s="1"/>
  <c r="L31" i="5"/>
  <c r="B322" i="12" s="1"/>
  <c r="L32" i="5"/>
  <c r="B328" i="12" s="1"/>
  <c r="C328" i="12" s="1"/>
  <c r="L33" i="5"/>
  <c r="L34" i="5"/>
  <c r="B340" i="12" s="1"/>
  <c r="L35" i="5"/>
  <c r="L36" i="5"/>
  <c r="B352" i="12" s="1"/>
  <c r="N36" i="5"/>
  <c r="B353" i="12" s="1"/>
  <c r="L37" i="5"/>
  <c r="L38" i="5"/>
  <c r="B364" i="12" s="1"/>
  <c r="C364" i="12" s="1"/>
  <c r="L39" i="5"/>
  <c r="B370" i="12" s="1"/>
  <c r="N39" i="5"/>
  <c r="B371" i="12" s="1"/>
  <c r="L40" i="5"/>
  <c r="B376" i="12" s="1"/>
  <c r="N41" i="5"/>
  <c r="O41" i="5"/>
  <c r="L5" i="5"/>
  <c r="B166" i="12" s="1"/>
  <c r="C166" i="12" s="1"/>
  <c r="M41" i="5"/>
  <c r="K41" i="5"/>
  <c r="I41" i="5"/>
  <c r="G41" i="5"/>
  <c r="M19" i="4"/>
  <c r="K19" i="4"/>
  <c r="I19" i="4"/>
  <c r="A1" i="7"/>
  <c r="A1" i="5"/>
  <c r="A1" i="4"/>
  <c r="A15" i="7"/>
  <c r="A13" i="7"/>
  <c r="A11" i="7"/>
  <c r="A9" i="7"/>
  <c r="A7" i="7"/>
  <c r="N5" i="5"/>
  <c r="B167" i="12" s="1"/>
  <c r="C167" i="12" s="1"/>
  <c r="N30" i="5"/>
  <c r="B317" i="12" s="1"/>
  <c r="N27" i="5"/>
  <c r="B299" i="12" s="1"/>
  <c r="N25" i="5"/>
  <c r="B287" i="12" s="1"/>
  <c r="N23" i="5"/>
  <c r="B275" i="12" s="1"/>
  <c r="N9" i="5"/>
  <c r="B191" i="12" s="1"/>
  <c r="N35" i="5" l="1"/>
  <c r="B347" i="12" s="1"/>
  <c r="B346" i="12"/>
  <c r="C346" i="12" s="1"/>
  <c r="N18" i="5"/>
  <c r="B245" i="12" s="1"/>
  <c r="B244" i="12"/>
  <c r="C244" i="12" s="1"/>
  <c r="N28" i="5"/>
  <c r="B305" i="12" s="1"/>
  <c r="C376" i="12"/>
  <c r="N37" i="5"/>
  <c r="B359" i="12" s="1"/>
  <c r="B358" i="12"/>
  <c r="C358" i="12" s="1"/>
  <c r="C340" i="12"/>
  <c r="C322" i="12"/>
  <c r="C298" i="12"/>
  <c r="C274" i="12"/>
  <c r="N17" i="5"/>
  <c r="B239" i="12" s="1"/>
  <c r="B238" i="12"/>
  <c r="C238" i="12" s="1"/>
  <c r="N13" i="5"/>
  <c r="B215" i="12" s="1"/>
  <c r="B214" i="12"/>
  <c r="C214" i="12" s="1"/>
  <c r="C190" i="12"/>
  <c r="N6" i="5"/>
  <c r="B173" i="12" s="1"/>
  <c r="C173" i="12" s="1"/>
  <c r="B172" i="12"/>
  <c r="C172" i="12" s="1"/>
  <c r="N33" i="5"/>
  <c r="B335" i="12" s="1"/>
  <c r="B334" i="12"/>
  <c r="C334" i="12" s="1"/>
  <c r="C316" i="12"/>
  <c r="N26" i="5"/>
  <c r="B293" i="12" s="1"/>
  <c r="B292" i="12"/>
  <c r="C292" i="12" s="1"/>
  <c r="N22" i="5"/>
  <c r="B269" i="12" s="1"/>
  <c r="B268" i="12"/>
  <c r="C268" i="12" s="1"/>
  <c r="C256" i="12"/>
  <c r="N16" i="5"/>
  <c r="B233" i="12" s="1"/>
  <c r="B232" i="12"/>
  <c r="C232" i="12" s="1"/>
  <c r="C208" i="12"/>
  <c r="N8" i="5"/>
  <c r="B185" i="12" s="1"/>
  <c r="B184" i="12"/>
  <c r="C184" i="12" s="1"/>
  <c r="N14" i="5"/>
  <c r="B221" i="12" s="1"/>
  <c r="B220" i="12"/>
  <c r="C220" i="12" s="1"/>
  <c r="C370" i="12"/>
  <c r="C352" i="12"/>
  <c r="N32" i="5"/>
  <c r="B329" i="12" s="1"/>
  <c r="C310" i="12"/>
  <c r="C286" i="12"/>
  <c r="N21" i="5"/>
  <c r="B263" i="12" s="1"/>
  <c r="N19" i="5"/>
  <c r="B251" i="12" s="1"/>
  <c r="B250" i="12"/>
  <c r="C250" i="12" s="1"/>
  <c r="N15" i="5"/>
  <c r="B227" i="12" s="1"/>
  <c r="B226" i="12"/>
  <c r="C226" i="12" s="1"/>
  <c r="C202" i="12"/>
  <c r="N7" i="5"/>
  <c r="B179" i="12" s="1"/>
  <c r="C179" i="12" s="1"/>
  <c r="O19" i="4"/>
  <c r="I21" i="6"/>
  <c r="N34" i="5"/>
  <c r="B341" i="12" s="1"/>
  <c r="N29" i="5"/>
  <c r="B311" i="12" s="1"/>
  <c r="N31" i="5"/>
  <c r="B323" i="12" s="1"/>
  <c r="N24" i="5"/>
  <c r="B281" i="12" s="1"/>
  <c r="C281" i="12" s="1"/>
  <c r="N12" i="5"/>
  <c r="B209" i="12" s="1"/>
  <c r="N38" i="5"/>
  <c r="B365" i="12" s="1"/>
  <c r="N40" i="5"/>
  <c r="B377" i="12" s="1"/>
  <c r="N11" i="5"/>
  <c r="B203" i="12" s="1"/>
  <c r="C203" i="12" s="1"/>
  <c r="N10" i="5"/>
  <c r="B197" i="12" s="1"/>
  <c r="C263" i="12" l="1"/>
  <c r="C185" i="12"/>
  <c r="C293" i="12"/>
  <c r="C353" i="12"/>
  <c r="C359" i="12"/>
  <c r="C323" i="12"/>
  <c r="C221" i="12"/>
  <c r="C371" i="12"/>
  <c r="C239" i="12"/>
  <c r="C245" i="12"/>
  <c r="C377" i="12"/>
  <c r="C311" i="12"/>
  <c r="C299" i="12"/>
  <c r="C317" i="12"/>
  <c r="C269" i="12"/>
  <c r="C191" i="12"/>
  <c r="C257" i="12"/>
  <c r="C305" i="12"/>
  <c r="C227" i="12"/>
  <c r="C365" i="12"/>
  <c r="C197" i="12"/>
  <c r="C209" i="12"/>
  <c r="C341" i="12"/>
  <c r="C251" i="12"/>
  <c r="C329" i="12"/>
  <c r="C287" i="12"/>
  <c r="C233" i="12"/>
  <c r="C335" i="12"/>
  <c r="C215" i="12"/>
  <c r="C275" i="12"/>
  <c r="C34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Scharfe-S</author>
  </authors>
  <commentList>
    <comment ref="E21" authorId="0" shapeId="0" xr:uid="{00000000-0006-0000-0000-000001000000}">
      <text>
        <r>
          <rPr>
            <b/>
            <sz val="8"/>
            <color indexed="81"/>
            <rFont val="Tahoma"/>
            <family val="2"/>
          </rPr>
          <t xml:space="preserve">Stichtag der Erhebung
</t>
        </r>
        <r>
          <rPr>
            <sz val="8"/>
            <color indexed="81"/>
            <rFont val="Tahoma"/>
            <family val="2"/>
          </rPr>
          <t>Den Stichtag bitte in folgendem Format angeben:</t>
        </r>
        <r>
          <rPr>
            <b/>
            <sz val="8"/>
            <color indexed="81"/>
            <rFont val="Tahoma"/>
            <family val="2"/>
          </rPr>
          <t xml:space="preserve">
am 31.12.jjjj</t>
        </r>
        <r>
          <rPr>
            <sz val="8"/>
            <color indexed="81"/>
            <rFont val="Tahoma"/>
            <family val="2"/>
          </rPr>
          <t xml:space="preserve">
</t>
        </r>
      </text>
    </comment>
    <comment ref="E24" authorId="0" shapeId="0" xr:uid="{00000000-0006-0000-0000-000002000000}">
      <text>
        <r>
          <rPr>
            <b/>
            <sz val="8"/>
            <color indexed="81"/>
            <rFont val="Tahoma"/>
            <family val="2"/>
          </rPr>
          <t>Berichtsstellennummer</t>
        </r>
        <r>
          <rPr>
            <sz val="8"/>
            <color indexed="81"/>
            <rFont val="Tahoma"/>
            <family val="2"/>
          </rPr>
          <t xml:space="preserve">
Bitte hier die Berichtsstellennummer eintragen, diese wird dann auf die anderen Arbeitsblätter automatisch übertragen.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Kickner-C</author>
    <author>Scharfe-S</author>
    <author>Hohmann, Kai (F304)</author>
    <author>Hohmann, Kai</author>
  </authors>
  <commentList>
    <comment ref="A2" authorId="0" shapeId="0" xr:uid="{00000000-0006-0000-0100-000001000000}">
      <text>
        <r>
          <rPr>
            <b/>
            <sz val="8"/>
            <color indexed="81"/>
            <rFont val="Tahoma"/>
            <family val="2"/>
          </rPr>
          <t xml:space="preserve">Kassenkredite (ohne Cash-Pooling im öffentlichen Bereich)
</t>
        </r>
        <r>
          <rPr>
            <sz val="8"/>
            <color indexed="81"/>
            <rFont val="Tahoma"/>
            <family val="2"/>
          </rPr>
          <t xml:space="preserve">Unter Kassenkredite/Kassenverstärkungskredite werden die in der Regel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auszuweisen. Kontokorrentkredite sowie empfangene Barsicherheiten aus Derivatgeschäften (Cash Collaterals) sind hier einzubeziehen.
</t>
        </r>
        <r>
          <rPr>
            <b/>
            <sz val="8"/>
            <color indexed="81"/>
            <rFont val="Tahoma"/>
            <family val="2"/>
          </rPr>
          <t xml:space="preserve">Schuldscheindarlehen für Liquiditätszwecke </t>
        </r>
        <r>
          <rPr>
            <sz val="8"/>
            <color indexed="81"/>
            <rFont val="Tahoma"/>
            <family val="2"/>
          </rPr>
          <t xml:space="preserve">sind hier einzutragen, dagegen </t>
        </r>
        <r>
          <rPr>
            <b/>
            <sz val="8"/>
            <color indexed="81"/>
            <rFont val="Tahoma"/>
            <family val="2"/>
          </rPr>
          <t xml:space="preserve">Schuldscheindarlehen für Investitionszwecke </t>
        </r>
        <r>
          <rPr>
            <sz val="8"/>
            <color indexed="81"/>
            <rFont val="Tahoma"/>
            <family val="2"/>
          </rPr>
          <t>unter den "Krediten"</t>
        </r>
        <r>
          <rPr>
            <b/>
            <sz val="8"/>
            <color indexed="81"/>
            <rFont val="Tahoma"/>
            <family val="2"/>
          </rPr>
          <t>.</t>
        </r>
        <r>
          <rPr>
            <sz val="8"/>
            <color indexed="81"/>
            <rFont val="Tahoma"/>
            <family val="2"/>
          </rPr>
          <t xml:space="preserve">
Eine Saldierung mit positiven Kontoständen (Guthaben) ist nicht zulässig.</t>
        </r>
      </text>
    </comment>
    <comment ref="B3" authorId="1" shapeId="0" xr:uid="{00000000-0006-0000-0100-000002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6" authorId="1" shapeId="0" xr:uid="{00000000-0006-0000-0100-000003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9" authorId="1" shapeId="0" xr:uid="{00000000-0006-0000-0100-000004000000}">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12" authorId="1" shapeId="0" xr:uid="{00000000-0006-0000-0100-000005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15" authorId="1" shapeId="0" xr:uid="{00000000-0006-0000-0100-000006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"Sonstige öffentliche Sonderrechnungen" einzuordnen.</t>
        </r>
      </text>
    </comment>
    <comment ref="B18" authorId="1" shapeId="0" xr:uid="{00000000-0006-0000-0100-000007000000}">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 xml:space="preserve">selber </t>
        </r>
        <r>
          <rPr>
            <sz val="8"/>
            <color indexed="81"/>
            <rFont val="Tahoma"/>
            <family val="2"/>
          </rPr>
          <t xml:space="preserve">Mitglied, Träger oder unmittelbarer beziehungsweise mittelbarer Anteilseigner ist und insgesamt </t>
        </r>
        <r>
          <rPr>
            <b/>
            <sz val="8"/>
            <color indexed="81"/>
            <rFont val="Tahoma"/>
            <family val="2"/>
          </rPr>
          <t>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beziehungsweise Stimmrechten besitzt sowie Unternehmensbestandteile mit Sitz im Ausland (ausländische Tochtergesellschaften).
</t>
        </r>
      </text>
    </comment>
    <comment ref="B21" authorId="1" shapeId="0" xr:uid="{00000000-0006-0000-0100-000008000000}">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t>
        </r>
        <r>
          <rPr>
            <b/>
            <sz val="8"/>
            <color indexed="81"/>
            <rFont val="Tahoma"/>
            <family val="2"/>
          </rPr>
          <t xml:space="preserve">andere </t>
        </r>
        <r>
          <rPr>
            <sz val="8"/>
            <color indexed="81"/>
            <rFont val="Tahoma"/>
            <family val="2"/>
          </rPr>
          <t xml:space="preserve">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 ref="B24" authorId="1" shapeId="0" xr:uid="{00000000-0006-0000-0100-00000900000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Nicht zu den Kreditinstituten zählen etwa Börsen sowie sonstige Finanzintermediäre.
Eine Liste aller Kreditinstitute finden Sie auf der Internetseite der Europäischen Zentralbank unter https://www.ecb.europa.eu/stats/money/mfi/general/html/daily_list-MID.en.html .</t>
        </r>
      </text>
    </comment>
    <comment ref="B30" authorId="1" shapeId="0" xr:uid="{00000000-0006-0000-0100-00000A000000}">
      <text>
        <r>
          <rPr>
            <b/>
            <sz val="8"/>
            <color indexed="81"/>
            <rFont val="Tahoma"/>
            <family val="2"/>
          </rPr>
          <t xml:space="preserve">Sonstiger inländischer Bereich
</t>
        </r>
        <r>
          <rPr>
            <sz val="8"/>
            <color indexed="81"/>
            <rFont val="Tahoma"/>
            <family val="2"/>
          </rPr>
          <t>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und/oder Beteiligungen der Sozialversicherung, deren Anteile beziehungsweise Stimmrechte insgesamt 50 % oder weniger betragen, sind hier auch einzubeziehen.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und
– politische Parteien.</t>
        </r>
      </text>
    </comment>
    <comment ref="B33" authorId="1" shapeId="0" xr:uid="{00000000-0006-0000-0100-00000B000000}">
      <text>
        <r>
          <rPr>
            <b/>
            <sz val="8"/>
            <color indexed="81"/>
            <rFont val="Tahoma"/>
            <family val="2"/>
          </rPr>
          <t>Sonstiger ausländischer Bereich</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text>
    </comment>
    <comment ref="B39" authorId="2" shapeId="0" xr:uid="{00000000-0006-0000-0100-00000C000000}">
      <text>
        <r>
          <rPr>
            <b/>
            <sz val="8"/>
            <color indexed="81"/>
            <rFont val="Tahoma"/>
            <family val="2"/>
          </rPr>
          <t>Cash-Pool-Führer (CF): für Cash-Pool-Einheiten aufgenommene Kassenkredite</t>
        </r>
        <r>
          <rPr>
            <sz val="8"/>
            <color indexed="81"/>
            <rFont val="Tahoma"/>
            <family val="2"/>
          </rPr>
          <t xml:space="preserve">
Es sind vom Cash-Pool-Führer (CF) Eintragungen vorzunehmen, wenn von diesem bei negativem Zahlungsmittelbestand des Cash-Pools/der Einheitskasse/der Amtskasse Gelder beim nicht-öffentlichen Bereich aufgenommen werden (müssen).
Weitere Informationen sind dem im IDEV-Formular eingebetteten </t>
        </r>
        <r>
          <rPr>
            <b/>
            <sz val="8"/>
            <color indexed="81"/>
            <rFont val="Tahoma"/>
            <family val="2"/>
          </rPr>
          <t>Merkblatt</t>
        </r>
        <r>
          <rPr>
            <sz val="8"/>
            <color indexed="81"/>
            <rFont val="Tahoma"/>
            <family val="2"/>
          </rPr>
          <t xml:space="preserve"> zu „Cash-Pooling“ zu entnehmen.
</t>
        </r>
      </text>
    </comment>
    <comment ref="A40" authorId="1" shapeId="0" xr:uid="{00000000-0006-0000-0100-00000D000000}">
      <text>
        <r>
          <rPr>
            <b/>
            <sz val="8"/>
            <color indexed="81"/>
            <rFont val="Tahoma"/>
            <family val="2"/>
          </rPr>
          <t xml:space="preserve">Plausibilitätskontrolle Darunter-Position:
</t>
        </r>
        <r>
          <rPr>
            <sz val="8"/>
            <color indexed="81"/>
            <rFont val="Tahoma"/>
            <family val="2"/>
          </rPr>
          <t xml:space="preserve">
Es wird geprüft, ob die Darunter-Position (P160X) kleiner oder gleich der Summe der Kassenkredite beim nicht-öffentlichen Bereich (P107X bis P143X) ist.</t>
        </r>
      </text>
    </comment>
    <comment ref="A41" authorId="3" shapeId="0" xr:uid="{00000000-0006-0000-0100-00000E000000}">
      <text>
        <r>
          <rPr>
            <b/>
            <sz val="8"/>
            <color indexed="81"/>
            <rFont val="Tahoma"/>
            <family val="2"/>
          </rPr>
          <t>Cash-Pooling/Einheitskasse/Amtskasse im öffentlichen Bereich</t>
        </r>
        <r>
          <rPr>
            <sz val="8"/>
            <color indexed="81"/>
            <rFont val="Tahoma"/>
            <family val="2"/>
          </rPr>
          <t xml:space="preserve">
Unter Cash-Pooling sind Liquiditätsverbünde zu verstehen, bei denen Einheiten im Rahmen eines gemeinsamen Finanzmanagements liquide Mittel zusammenführen, sodass teilnehmende Einheiten inklusive dem Cash-Pool-Führer selbst bei Bedarf darauf zurückgreifen können. Durch Cash-Pooling können „externe“ Kassenkreditaufnahmen (z. B. bei einem Kreditinstitut) vermieden oder überschüssige Gelder gemeinsam angelegt werden.
</t>
        </r>
        <r>
          <rPr>
            <u/>
            <sz val="8"/>
            <color indexed="81"/>
            <rFont val="Tahoma"/>
            <family val="2"/>
          </rPr>
          <t xml:space="preserve">
Für Cash-Pools gilt regelmäßig</t>
        </r>
        <r>
          <rPr>
            <sz val="8"/>
            <color indexed="81"/>
            <rFont val="Tahoma"/>
            <family val="2"/>
          </rPr>
          <t>:
– Ein Cash-Pool-Führer verwaltet den Cash-Pool dauerhaft
– Teilnehmerkreis am Cash-Pool besteht in der Regel aus Einheiten des öffentlichen Bereichs
– Längerfristig angelegtes gemeinsames Finanzmanagement (keine einmaligen Sachverhalte), gegebenenfalls mit spezieller Vereinbarung
– Ein positiver beziehungsweise negativer Saldo einer Cash-Pool-Einheit entspricht der Forderung beziehungsweise der Verbindlichkeit der Einheit gegenüber dem Cash-Pool (ähnlich einem Bankkonto beziehungsweise Dispo-Kredit). Der Cash-Pool-Führer meldet spiegelbildlich Forderungen beziehungsweise Verbindlichkeiten gegenüber der Cash-Pool-Einheit
– Der eingezahlte Überschuss einer Einheit kann zeitweise von anderen Einheiten inklusive dem Cash-Pool-Führer selbst genutzt werden
Hierzu zählen auch</t>
        </r>
        <r>
          <rPr>
            <b/>
            <sz val="8"/>
            <color indexed="81"/>
            <rFont val="Tahoma"/>
            <family val="2"/>
          </rPr>
          <t xml:space="preserve"> Einheitskassen (z. B. Landeshauptkassen)/Amtskassen o. Ä.</t>
        </r>
        <r>
          <rPr>
            <sz val="8"/>
            <color indexed="81"/>
            <rFont val="Tahoma"/>
            <family val="2"/>
          </rPr>
          <t xml:space="preserve">, in deren Rahmen Gelder der Cash-Pool-Einheiten (z. B. Gemeinden) an den zugehörigen Cash-Pool-Führer (z. B. Gemeindeverband) abgeführt werden beziehungsweise durch den Cash-Pool-Führer direkt vereinnahmt/verausgabt werden.
</t>
        </r>
        <r>
          <rPr>
            <b/>
            <u/>
            <sz val="8"/>
            <color indexed="81"/>
            <rFont val="Tahoma"/>
            <family val="2"/>
          </rPr>
          <t xml:space="preserve">
Nicht zu Cash-Pooling zählen</t>
        </r>
        <r>
          <rPr>
            <b/>
            <sz val="8"/>
            <color indexed="81"/>
            <rFont val="Tahoma"/>
            <family val="2"/>
          </rPr>
          <t>:</t>
        </r>
        <r>
          <rPr>
            <sz val="8"/>
            <color indexed="81"/>
            <rFont val="Tahoma"/>
            <family val="2"/>
          </rPr>
          <t xml:space="preserve">
– Gemeinsame Verwaltung von Sichteinlagen, ohne die Möglichkeit auf die Liquidität anderer zurückzugreifen
– Treuhänderisch verwaltete Mittel
– Weitergeleitete Darlehen
– Kassenkredite/Ausleihungen, denen kein übergeordneter Cash-Pool zugrunde liegt
Im Rahmen von Gewinnabführungsverträgen zu leistende Zahlungen an die Muttergesellschaft u. Ä. sind als „Sonstige Verbindlichkeiten“ zu behandeln und daher nicht in der Schuldenstatistik auszuweisen.
Ausleihungen im Rahmen von Cash-Pooling/Einheitskasse/Amtskasse sind entsprechend in der Finanzvermögenstatistik auszuweisen.
</t>
        </r>
        <r>
          <rPr>
            <u/>
            <sz val="8"/>
            <color indexed="81"/>
            <rFont val="Tahoma"/>
            <family val="2"/>
          </rPr>
          <t>Für die beiden folgenden Hauptmerkmalen "</t>
        </r>
        <r>
          <rPr>
            <b/>
            <u/>
            <sz val="8"/>
            <color indexed="81"/>
            <rFont val="Tahoma"/>
            <family val="2"/>
          </rPr>
          <t>Cash-Pool-Führer (CF)</t>
        </r>
        <r>
          <rPr>
            <u/>
            <sz val="8"/>
            <color indexed="81"/>
            <rFont val="Tahoma"/>
            <family val="2"/>
          </rPr>
          <t>: Verbindlichkeiten gegenüber zuführenden Einheiten" und "</t>
        </r>
        <r>
          <rPr>
            <b/>
            <u/>
            <sz val="8"/>
            <color indexed="81"/>
            <rFont val="Tahoma"/>
            <family val="2"/>
          </rPr>
          <t>Cash-Pool-Einheit (CE)</t>
        </r>
        <r>
          <rPr>
            <u/>
            <sz val="8"/>
            <color indexed="81"/>
            <rFont val="Tahoma"/>
            <family val="2"/>
          </rPr>
          <t>: für eigenen Liquiditätsbedarf entnommene Mittel" gilt</t>
        </r>
        <r>
          <rPr>
            <sz val="8"/>
            <color indexed="81"/>
            <rFont val="Tahoma"/>
            <family val="2"/>
          </rPr>
          <t xml:space="preserve">:
Der </t>
        </r>
        <r>
          <rPr>
            <b/>
            <sz val="8"/>
            <color indexed="81"/>
            <rFont val="Tahoma"/>
            <family val="2"/>
          </rPr>
          <t>Cash-Pool-Führer (CF)</t>
        </r>
        <r>
          <rPr>
            <sz val="8"/>
            <color indexed="81"/>
            <rFont val="Tahoma"/>
            <family val="2"/>
          </rPr>
          <t xml:space="preserve"> muss in seinen statistischen Meldungen zwei Perspektiven berücksichtigen: Einerseits ist er eine am Cash-Pool teilnehmende Einheit (CE), die – wie alle anderen auch – Überschüsse einzahlen und Liquiditätsbedarf über den Cash-Pool decken kann. Andererseits gibt er die Meldung für den Cash-Pool als Gegenpartei aller Cash-Pool-Einheiten (einschließlich sich selbst) ab.</t>
        </r>
        <r>
          <rPr>
            <sz val="9"/>
            <color indexed="81"/>
            <rFont val="Tahoma"/>
            <family val="2"/>
          </rPr>
          <t xml:space="preserve">
</t>
        </r>
      </text>
    </comment>
    <comment ref="B42" authorId="2" shapeId="0" xr:uid="{00000000-0006-0000-0100-00000F000000}">
      <text>
        <r>
          <rPr>
            <b/>
            <sz val="8"/>
            <color indexed="81"/>
            <rFont val="Tahoma"/>
            <family val="2"/>
          </rPr>
          <t xml:space="preserve">Cash-Pool-Führer (CF): Verbindlichkeiten gegenüber zuführenden Einheiten
</t>
        </r>
        <r>
          <rPr>
            <sz val="8"/>
            <color indexed="81"/>
            <rFont val="Tahoma"/>
            <family val="2"/>
          </rPr>
          <t xml:space="preserve">Führen Cash-Pool-Einheiten (CE) dem Cash-Pool/der Einheitskasse/der Amtskasse liquide Mittel zu, dann weist der </t>
        </r>
        <r>
          <rPr>
            <b/>
            <sz val="8"/>
            <color indexed="81"/>
            <rFont val="Tahoma"/>
            <family val="2"/>
          </rPr>
          <t>Cash-Pool-Führer (CF)</t>
        </r>
        <r>
          <rPr>
            <sz val="8"/>
            <color indexed="81"/>
            <rFont val="Tahoma"/>
            <family val="2"/>
          </rPr>
          <t xml:space="preserve"> die Verbindlichkeiten gegenüber diesen Einheiten aus.
Weitere Informationen sind dem im IDEV-Formular eingebetteten </t>
        </r>
        <r>
          <rPr>
            <b/>
            <sz val="8"/>
            <color indexed="81"/>
            <rFont val="Tahoma"/>
            <family val="2"/>
          </rPr>
          <t>Merkblatt</t>
        </r>
        <r>
          <rPr>
            <sz val="8"/>
            <color indexed="81"/>
            <rFont val="Tahoma"/>
            <family val="2"/>
          </rPr>
          <t xml:space="preserve"> zu „Cash-Pooling“ zu entnehmen.
</t>
        </r>
      </text>
    </comment>
    <comment ref="B43" authorId="1" shapeId="0" xr:uid="{00000000-0006-0000-0100-000010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44" authorId="1" shapeId="0" xr:uid="{00000000-0006-0000-0100-000011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45" authorId="1" shapeId="0" xr:uid="{00000000-0006-0000-0100-000012000000}">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46" authorId="1" shapeId="0" xr:uid="{00000000-0006-0000-0100-000013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47" authorId="1" shapeId="0" xr:uid="{00000000-0006-0000-0100-000014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"Sonstige öffentliche Sonderrechnungen" einzuordnen.</t>
        </r>
      </text>
    </comment>
    <comment ref="B48" authorId="1" shapeId="0" xr:uid="{00000000-0006-0000-0100-000015000000}">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 xml:space="preserve">selber </t>
        </r>
        <r>
          <rPr>
            <sz val="8"/>
            <color indexed="81"/>
            <rFont val="Tahoma"/>
            <family val="2"/>
          </rPr>
          <t xml:space="preserve">Mitglied, Träger oder unmittelbarer beziehungsweise mittelbarer Anteilseigner ist und insgesamt </t>
        </r>
        <r>
          <rPr>
            <b/>
            <sz val="8"/>
            <color indexed="81"/>
            <rFont val="Tahoma"/>
            <family val="2"/>
          </rPr>
          <t>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beziehungsweise Stimmrechten besitzt sowie Unternehmensbestandteile mit Sitz im Ausland (ausländische Tochtergesellschaften).
</t>
        </r>
      </text>
    </comment>
    <comment ref="B49" authorId="1" shapeId="0" xr:uid="{00000000-0006-0000-0100-000016000000}">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t>
        </r>
        <r>
          <rPr>
            <b/>
            <sz val="8"/>
            <color indexed="81"/>
            <rFont val="Tahoma"/>
            <family val="2"/>
          </rPr>
          <t xml:space="preserve">andere </t>
        </r>
        <r>
          <rPr>
            <sz val="8"/>
            <color indexed="81"/>
            <rFont val="Tahoma"/>
            <family val="2"/>
          </rPr>
          <t xml:space="preserve">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 ref="B50" authorId="2" shapeId="0" xr:uid="{00000000-0006-0000-0100-000017000000}">
      <text>
        <r>
          <rPr>
            <b/>
            <sz val="8"/>
            <color indexed="81"/>
            <rFont val="Tahoma"/>
            <family val="2"/>
          </rPr>
          <t xml:space="preserve">Cash-Pool-Einheit (CE): für eigenen Liquiditätsbedarf entnommene Mittel
</t>
        </r>
        <r>
          <rPr>
            <sz val="8"/>
            <color indexed="81"/>
            <rFont val="Tahoma"/>
            <family val="2"/>
          </rPr>
          <t xml:space="preserve">Die Cash-Pool-Einheiten (CE) weisen diejenigen Gelder aus, die diese für den eigenen Liquiditätsbedarf aus dem Cash-Pool/der Einheitskasse/der Amtskasse entnommen haben. Entnimmt der Cash-Pool-Führer (CF) dem Cash-Pool bzw. der Einheits- oder Amtskasse für sich selber liquide Mittel, ist er in diesem Sachverhalt ebenfalls </t>
        </r>
        <r>
          <rPr>
            <b/>
            <sz val="8"/>
            <color indexed="81"/>
            <rFont val="Tahoma"/>
            <family val="2"/>
          </rPr>
          <t>Cash-Pool-Einheit (CE)</t>
        </r>
        <r>
          <rPr>
            <sz val="8"/>
            <color indexed="81"/>
            <rFont val="Tahoma"/>
            <family val="2"/>
          </rPr>
          <t xml:space="preserve"> und hat diese Entnahme hier auszuweisen.
</t>
        </r>
        <r>
          <rPr>
            <b/>
            <sz val="8"/>
            <color indexed="81"/>
            <rFont val="Tahoma"/>
            <family val="2"/>
          </rPr>
          <t xml:space="preserve">
</t>
        </r>
        <r>
          <rPr>
            <sz val="8"/>
            <color indexed="81"/>
            <rFont val="Tahoma"/>
            <family val="2"/>
          </rPr>
          <t xml:space="preserve">Weitere Informationen sind dem im IDEV-Formular eingebetteten </t>
        </r>
        <r>
          <rPr>
            <b/>
            <sz val="8"/>
            <color indexed="81"/>
            <rFont val="Tahoma"/>
            <family val="2"/>
          </rPr>
          <t>Merkblatt</t>
        </r>
        <r>
          <rPr>
            <sz val="8"/>
            <color indexed="81"/>
            <rFont val="Tahoma"/>
            <family val="2"/>
          </rPr>
          <t xml:space="preserve"> zu „Cash-Pooling“ zu entnehmen.</t>
        </r>
        <r>
          <rPr>
            <sz val="9"/>
            <color indexed="81"/>
            <rFont val="Tahoma"/>
            <family val="2"/>
          </rPr>
          <t xml:space="preserve">
</t>
        </r>
      </text>
    </comment>
    <comment ref="B51" authorId="1" shapeId="0" xr:uid="{00000000-0006-0000-0100-000018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52" authorId="1" shapeId="0" xr:uid="{00000000-0006-0000-0100-000019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53" authorId="1" shapeId="0" xr:uid="{00000000-0006-0000-0100-00001A000000}">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54" authorId="1" shapeId="0" xr:uid="{00000000-0006-0000-0100-00001B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55" authorId="1" shapeId="0" xr:uid="{00000000-0006-0000-0100-00001C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"Sonstige öffentliche Sonderrechnungen" einzuordnen.</t>
        </r>
      </text>
    </comment>
    <comment ref="B56" authorId="1" shapeId="0" xr:uid="{5B29FE66-B812-4D8C-B5BB-ACBEDD0C15DE}">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 xml:space="preserve">selber </t>
        </r>
        <r>
          <rPr>
            <sz val="8"/>
            <color indexed="81"/>
            <rFont val="Tahoma"/>
            <family val="2"/>
          </rPr>
          <t xml:space="preserve">Mitglied, Träger oder unmittelbarer beziehungsweise mittelbarer Anteilseigner ist und insgesamt </t>
        </r>
        <r>
          <rPr>
            <b/>
            <sz val="8"/>
            <color indexed="81"/>
            <rFont val="Tahoma"/>
            <family val="2"/>
          </rPr>
          <t>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beziehungsweise Stimmrechten besitzt sowie Unternehmensbestandteile mit Sitz im Ausland (ausländische Tochtergesellschaften).
</t>
        </r>
      </text>
    </comment>
    <comment ref="B57" authorId="1" shapeId="0" xr:uid="{5FDCDB82-2EBD-492F-9A0C-28022586E2D1}">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t>
        </r>
        <r>
          <rPr>
            <b/>
            <sz val="8"/>
            <color indexed="81"/>
            <rFont val="Tahoma"/>
            <family val="2"/>
          </rPr>
          <t xml:space="preserve">andere </t>
        </r>
        <r>
          <rPr>
            <sz val="8"/>
            <color indexed="81"/>
            <rFont val="Tahoma"/>
            <family val="2"/>
          </rPr>
          <t xml:space="preserve">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Scharfe-S</author>
    <author>Hohmann, Kai (H33)</author>
  </authors>
  <commentList>
    <comment ref="D2" authorId="0" shapeId="0" xr:uid="{00000000-0006-0000-0200-000001000000}">
      <text>
        <r>
          <rPr>
            <b/>
            <sz val="8"/>
            <color indexed="81"/>
            <rFont val="Tahoma"/>
            <family val="2"/>
          </rPr>
          <t xml:space="preserve">Zeilenweise Plausibilitätskontrolle
</t>
        </r>
        <r>
          <rPr>
            <sz val="8"/>
            <color indexed="81"/>
            <rFont val="Tahoma"/>
            <family val="2"/>
          </rPr>
          <t xml:space="preserve">
Es wird geprüft, ob:
Anfangsbestand Vorjahr
+ Aufnahmen
- Tilgungen
+Sonstige Zugänge
</t>
        </r>
        <r>
          <rPr>
            <u/>
            <sz val="8"/>
            <color indexed="81"/>
            <rFont val="Tahoma"/>
            <family val="2"/>
          </rPr>
          <t>-Sontige Abgänge</t>
        </r>
        <r>
          <rPr>
            <sz val="8"/>
            <color indexed="81"/>
            <rFont val="Tahoma"/>
            <family val="2"/>
          </rPr>
          <t xml:space="preserve">
= Endbestand Berichtsjahr
erfüllt ist.
</t>
        </r>
      </text>
    </comment>
    <comment ref="F2" authorId="0" shapeId="0" xr:uid="{B0A220A2-38A1-432C-8A63-8FC9D0F2A5B1}">
      <text>
        <r>
          <rPr>
            <b/>
            <sz val="8"/>
            <color indexed="81"/>
            <rFont val="Tahoma"/>
            <family val="2"/>
          </rPr>
          <t xml:space="preserve">Endbestand des Vorjahres,
</t>
        </r>
        <r>
          <rPr>
            <sz val="8"/>
            <color indexed="81"/>
            <rFont val="Tahoma"/>
            <family val="2"/>
          </rPr>
          <t>gegebenenfalls berichtigt.</t>
        </r>
      </text>
    </comment>
    <comment ref="A5" authorId="0" shapeId="0" xr:uid="{00000000-0006-0000-0200-000003000000}">
      <text>
        <r>
          <rPr>
            <b/>
            <sz val="8"/>
            <color indexed="81"/>
            <rFont val="Tahoma"/>
            <family val="2"/>
          </rPr>
          <t>Geldmarktpapiere</t>
        </r>
        <r>
          <rPr>
            <sz val="8"/>
            <color indexed="81"/>
            <rFont val="Tahoma"/>
            <family val="2"/>
          </rPr>
          <t xml:space="preserve">
Kurzfristige Wertpapiere, deren Ursprungslaufzeit bis einschließlich ein Jahr beträgt, z. B.:
– unverzinsliche Schatzanweisungen
– Landesschatzanweisungen
</t>
        </r>
      </text>
    </comment>
    <comment ref="A8" authorId="0" shapeId="0" xr:uid="{00000000-0006-0000-0200-000004000000}">
      <text>
        <r>
          <rPr>
            <b/>
            <sz val="8"/>
            <color indexed="81"/>
            <rFont val="Tahoma"/>
            <family val="2"/>
          </rPr>
          <t>Kapitalmarktpapiere</t>
        </r>
        <r>
          <rPr>
            <sz val="8"/>
            <color indexed="81"/>
            <rFont val="Tahoma"/>
            <family val="2"/>
          </rPr>
          <t xml:space="preserve">
Langfristige Wertpapiere, deren Ursprungslaufzeit über ein Jahr beträgt. 
Hierzu zählen z. B.:
– Inhaberschuldverschreibungen
– Anleihen
– Obligationen
– durch die Umwandlung von Krediten entstandene Wertpapiere
– Verbindlichkeiten, die im Rahmen der Verbriefung von Krediten, Hypotheken, Kreditkartenverbindlichkeiten,  Verbindlichkeiten aus Lieferungen und Leistungen und von sonstigen Verbindlichkeiten begeben werden</t>
        </r>
      </text>
    </comment>
    <comment ref="A9" authorId="0" shapeId="0" xr:uid="{00000000-0006-0000-0200-000005000000}">
      <text>
        <r>
          <rPr>
            <b/>
            <sz val="8"/>
            <color indexed="81"/>
            <rFont val="Tahoma"/>
            <family val="2"/>
          </rPr>
          <t xml:space="preserve">Anleihen
</t>
        </r>
        <r>
          <rPr>
            <sz val="8"/>
            <color indexed="81"/>
            <rFont val="Tahoma"/>
            <family val="2"/>
          </rPr>
          <t xml:space="preserve">Anleihen mit einer Ursprungslaufzeit bis einschließlich fünf Jahre sind unter "Sonstige Kapitalmarktpapiere" zu melden.
</t>
        </r>
      </text>
    </comment>
    <comment ref="A11" authorId="0" shapeId="0" xr:uid="{E50D7868-B1E3-4F10-8D2E-F97F7C83B07D}">
      <text>
        <r>
          <rPr>
            <b/>
            <sz val="8"/>
            <color indexed="81"/>
            <rFont val="Tahoma"/>
            <family val="2"/>
          </rPr>
          <t xml:space="preserve">Sonstige Kapitalmarktpapiere
</t>
        </r>
        <r>
          <rPr>
            <sz val="8"/>
            <color indexed="81"/>
            <rFont val="Tahoma"/>
            <family val="2"/>
          </rPr>
          <t xml:space="preserve">Hierunter fallen auch unverzinsliche Schatzanweisungen mit einer Ursprungslaufzeit über ein Jahr und Anleihen mit einer Ursprungslaufzeit bis einschließlich fünf Jahre.
</t>
        </r>
      </text>
    </comment>
    <comment ref="B16" authorId="1" shapeId="0" xr:uid="{B14ECC62-9BEF-4F49-8BBD-C3E9A4F53C2B}">
      <text>
        <r>
          <rPr>
            <b/>
            <sz val="8"/>
            <color indexed="81"/>
            <rFont val="Tahoma"/>
            <family val="2"/>
          </rPr>
          <t xml:space="preserve">Nullkupon-Anleihen als Kapitalmarktpapiere
</t>
        </r>
        <r>
          <rPr>
            <sz val="8"/>
            <color indexed="81"/>
            <rFont val="Tahoma"/>
            <family val="2"/>
          </rPr>
          <t>Nullkupon-Anleihen (Zerobonds) sind eine Sonderform von Schuldverschreibungen, bei denen der Käufer keine jährlichen Zinszahlungen (der Kupon beträgt 0%) erhält. Bei der Emission liegt der Ausgabepreis unter 100%, die Rückzahlung der Nullkupon-Anleihe erfolgt jedoch immer zu 100%.</t>
        </r>
        <r>
          <rPr>
            <sz val="9"/>
            <color indexed="81"/>
            <rFont val="Segoe UI"/>
            <family val="2"/>
          </rPr>
          <t xml:space="preserve">
</t>
        </r>
      </text>
    </comment>
    <comment ref="D18" authorId="0" shapeId="0" xr:uid="{7CD09844-F54A-4A61-8C66-92C7AA05CA8E}">
      <text>
        <r>
          <rPr>
            <b/>
            <sz val="8"/>
            <color indexed="81"/>
            <rFont val="Tahoma"/>
            <family val="2"/>
          </rPr>
          <t xml:space="preserve">Plausibilitätskontrolle Darunter-Position "Nullkupon-Anleihen als Kapitalmarktpapiere":
</t>
        </r>
        <r>
          <rPr>
            <sz val="8"/>
            <color indexed="81"/>
            <rFont val="Tahoma"/>
            <family val="2"/>
          </rPr>
          <t xml:space="preserve">
Es wird geprüft, ob die Darunter-Position (P218X) kleiner oder gleich der Summe der Kapitalmarktpapiere (P204X bis P217X) ist!</t>
        </r>
      </text>
    </comment>
    <comment ref="D19" authorId="0" shapeId="0" xr:uid="{00000000-0006-0000-0200-000008000000}">
      <text>
        <r>
          <rPr>
            <b/>
            <sz val="8"/>
            <color indexed="81"/>
            <rFont val="Tahoma"/>
            <family val="2"/>
          </rPr>
          <t xml:space="preserve">Plausibilitätskontrolle Darunter-Position "zur Liquiditätssicherung aufgenommene Wertpapiere":
</t>
        </r>
        <r>
          <rPr>
            <sz val="8"/>
            <color indexed="81"/>
            <rFont val="Tahoma"/>
            <family val="2"/>
          </rPr>
          <t xml:space="preserve">
Es wird geprüft, ob die Darunter-Position (P289X) kleiner oder gleich der Insgesamt-Summe der "Wertpapiere" (P299X) 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Kickner-C</author>
    <author>Scharfe-S</author>
  </authors>
  <commentList>
    <comment ref="A2" authorId="0" shapeId="0" xr:uid="{00000000-0006-0000-0300-000001000000}">
      <text>
        <r>
          <rPr>
            <b/>
            <sz val="8"/>
            <color indexed="81"/>
            <rFont val="Tahoma"/>
            <family val="2"/>
          </rPr>
          <t xml:space="preserve">Kredite (Restschuld nach Ursprungslaufzeiten)
</t>
        </r>
        <r>
          <rPr>
            <sz val="8"/>
            <color indexed="81"/>
            <rFont val="Tahoma"/>
            <family val="2"/>
          </rPr>
          <t xml:space="preserve">Kredite entstehen, wenn Gläubiger Mittel an Schuldner entweder direkt oder unter Zwischenschaltung eines Vermittlers gewähren und diese Mittel weder in einem nicht begebbaren (übertragbaren) Titel noch verbrieft sind. Kredite weisen im Allgemeinen folgende Merkmale auf: 
– Die Bedingungen eines Kredites werden zwischen dem Kreditnehmer und dem Kreditgeber direkt oder unter Zwischenschaltung eines Vermittlers ausgehandelt.
– Ein Kredit ist eine unbedingte Verbindlichkeit gegenüber dem Gläubiger, die bei Fälligkeit zurückgezahlt werden muss.
Zu den Krediten zählen auch </t>
        </r>
        <r>
          <rPr>
            <b/>
            <sz val="8"/>
            <color indexed="81"/>
            <rFont val="Tahoma"/>
            <family val="2"/>
          </rPr>
          <t>Schuldscheindarlehen für Investitionszwecke</t>
        </r>
        <r>
          <rPr>
            <sz val="8"/>
            <color indexed="81"/>
            <rFont val="Tahoma"/>
            <family val="2"/>
          </rPr>
          <t>.
Die Kredite (ohne Kassenkredite) sind in der Höhe der Restschuld anzugeben. Auch unverzinsliche Kredite sind hier zu erfassen.</t>
        </r>
      </text>
    </comment>
    <comment ref="E2" authorId="1" shapeId="0" xr:uid="{00000000-0006-0000-0300-000002000000}">
      <text>
        <r>
          <rPr>
            <b/>
            <sz val="8"/>
            <color indexed="81"/>
            <rFont val="Tahoma"/>
            <family val="2"/>
          </rPr>
          <t xml:space="preserve">Zeilenweise Plausibilitätskontrolle
</t>
        </r>
        <r>
          <rPr>
            <sz val="8"/>
            <color indexed="81"/>
            <rFont val="Tahoma"/>
            <family val="2"/>
          </rPr>
          <t xml:space="preserve">
Es wird geprüft, ob:
Anfangsbestand Vorjahr
+ Aufnahmen
- Tilgungen
+Sonstige Zugänge
</t>
        </r>
        <r>
          <rPr>
            <u/>
            <sz val="8"/>
            <color indexed="81"/>
            <rFont val="Tahoma"/>
            <family val="2"/>
          </rPr>
          <t>-Sontige Abgänge</t>
        </r>
        <r>
          <rPr>
            <sz val="8"/>
            <color indexed="81"/>
            <rFont val="Tahoma"/>
            <family val="2"/>
          </rPr>
          <t xml:space="preserve">
= Endbestand Berichtsjahr
erfüllt ist.
</t>
        </r>
      </text>
    </comment>
    <comment ref="G2" authorId="1" shapeId="0" xr:uid="{00000000-0006-0000-0300-000003000000}">
      <text>
        <r>
          <rPr>
            <b/>
            <sz val="8"/>
            <color indexed="81"/>
            <rFont val="Tahoma"/>
            <family val="2"/>
          </rPr>
          <t xml:space="preserve">Endbestand des Vorjahres
</t>
        </r>
        <r>
          <rPr>
            <sz val="8"/>
            <color indexed="81"/>
            <rFont val="Tahoma"/>
            <family val="2"/>
          </rPr>
          <t>gegebenenfalls berichtigt.</t>
        </r>
      </text>
    </comment>
    <comment ref="B5" authorId="1" shapeId="0" xr:uid="{00000000-0006-0000-0300-000004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8" authorId="1" shapeId="0" xr:uid="{00000000-0006-0000-0300-000005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11" authorId="1" shapeId="0" xr:uid="{00000000-0006-0000-0300-000006000000}">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14" authorId="1" shapeId="0" xr:uid="{00000000-0006-0000-0300-000007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17" authorId="1" shapeId="0" xr:uid="{00000000-0006-0000-0300-000008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"Sonstige öffentliche Sonderrechnungen" einzuordnen.</t>
        </r>
      </text>
    </comment>
    <comment ref="B20" authorId="1" shapeId="0" xr:uid="{9C9FD74C-E1AC-457E-8BD7-638978A3A74E}">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 xml:space="preserve">selber </t>
        </r>
        <r>
          <rPr>
            <sz val="8"/>
            <color indexed="81"/>
            <rFont val="Tahoma"/>
            <family val="2"/>
          </rPr>
          <t xml:space="preserve">Mitglied, Träger oder unmittelbarer beziehungsweise mittelbarer Anteilseigner ist und insgesamt </t>
        </r>
        <r>
          <rPr>
            <b/>
            <sz val="8"/>
            <color indexed="81"/>
            <rFont val="Tahoma"/>
            <family val="2"/>
          </rPr>
          <t>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beziehungsweise Stimmrechten besitzt sowie Unternehmensbestandteile mit Sitz im Ausland (ausländische Tochtergesellschaften).
</t>
        </r>
      </text>
    </comment>
    <comment ref="B23" authorId="1" shapeId="0" xr:uid="{DB2E265B-214B-43E9-AD1D-0AB7A383C3D9}">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t>
        </r>
        <r>
          <rPr>
            <b/>
            <sz val="8"/>
            <color indexed="81"/>
            <rFont val="Tahoma"/>
            <family val="2"/>
          </rPr>
          <t xml:space="preserve">andere </t>
        </r>
        <r>
          <rPr>
            <sz val="8"/>
            <color indexed="81"/>
            <rFont val="Tahoma"/>
            <family val="2"/>
          </rPr>
          <t xml:space="preserve">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 ref="B26" authorId="1" shapeId="0" xr:uid="{00000000-0006-0000-0300-00000B00000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Nicht zu den Kreditinstituten zählen etwa Börsen sowie sonstige Finanzintermediäre.
Eine Liste aller Kreditinstitute finden Sie auf der Internetseite der Europäischen Zentralbank unter https://www.ecb.europa.eu/stats/money/mfi/general/html/daily_list-MID.en.html .</t>
        </r>
      </text>
    </comment>
    <comment ref="B32" authorId="1" shapeId="0" xr:uid="{00000000-0006-0000-0300-00000C000000}">
      <text>
        <r>
          <rPr>
            <b/>
            <sz val="8"/>
            <color indexed="81"/>
            <rFont val="Tahoma"/>
            <family val="2"/>
          </rPr>
          <t xml:space="preserve">Sonstiger inländischer Bereich
</t>
        </r>
        <r>
          <rPr>
            <sz val="8"/>
            <color indexed="81"/>
            <rFont val="Tahoma"/>
            <family val="2"/>
          </rPr>
          <t>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und/oder Beteiligungen der Sozialversicherung, deren Anteile beziehungsweise Stimmrechte insgesamt 50 % oder weniger betragen, sind hier auch einzubeziehen.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und
– politische Parteien.</t>
        </r>
      </text>
    </comment>
    <comment ref="B35" authorId="1" shapeId="0" xr:uid="{00000000-0006-0000-0300-00000D000000}">
      <text>
        <r>
          <rPr>
            <b/>
            <sz val="8"/>
            <color indexed="81"/>
            <rFont val="Tahoma"/>
            <family val="2"/>
          </rPr>
          <t>Sonstiger ausländischer Bereich</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Feuerstein-Ti</author>
    <author>Scharfe-S</author>
    <author>Kickner-C</author>
    <author>Hohmann, Kai (F306)</author>
    <author>Ondrasch-B</author>
    <author>Kappus, André</author>
  </authors>
  <commentList>
    <comment ref="A2" authorId="0" shapeId="0" xr:uid="{00000000-0006-0000-0400-000001000000}">
      <text>
        <r>
          <rPr>
            <b/>
            <sz val="8"/>
            <color indexed="81"/>
            <rFont val="Tahoma"/>
            <family val="2"/>
          </rPr>
          <t>Verbindlichkeiten aus Lieferungen und Leistungen und erhaltene Anzahlungen</t>
        </r>
        <r>
          <rPr>
            <sz val="8"/>
            <color indexed="81"/>
            <rFont val="Tahoma"/>
            <family val="2"/>
          </rPr>
          <t xml:space="preserve">
Verbindlichkeiten aus Lieferungen und Leistungen und erhaltene Anzahlungen entstehen durch einen zeitlichen Abstand zwischen einer Warenlieferung beziehungsweise einer Dienstleistungserbringung und der hierfür erforderlichen Zahlung.
Hier sind alle Lieferungen und Leistungen zu erfassen, die bis zum Erhebungsstichtag in Anspruch genommen (Leistungserbringung), aber noch nicht bezahlt wurden sowie erhaltene Anzahlungen für angefangene oder geplante Arbeiten beziehungsweise für künftige Waren- und Dienstleistungslieferungen.
Zu den Verbindlichkeiten aus Lieferungen und Leistungen und erhaltene Anzahlungen gehören insbesondere
– Verbindlichkeiten aus Zahlungsrückständen der Berichtseinheit für von Dritten gelieferte Waren oder erbrachte Dienstleistungen (sofern ihnen kein Kreditvertrag zugrunde liegt); dies schließt insbesondere „Zahlung auf Ziel“ mit ein.
– Verbindlichkeiten aus erhaltenen Anzahlungen von Dritten für noch nicht (gänzlich) ausgelieferte Waren oder erbrachte Dienstleistungen der Berichtseinheit (sofern ihnen kein Kreditvertrag zugrunde liegt).
– aufgelaufene Gebäudemieten.
– von Factoring-Gesellschaften übernommene Verbindlichkeiten aus Lieferungen und Leistungen, sofern sie nicht den Krediten zuzurechnen sind.
</t>
        </r>
        <r>
          <rPr>
            <b/>
            <sz val="8"/>
            <color indexed="81"/>
            <rFont val="Tahoma"/>
            <family val="2"/>
          </rPr>
          <t>Nicht dazu zählen</t>
        </r>
        <r>
          <rPr>
            <sz val="8"/>
            <color indexed="81"/>
            <rFont val="Tahoma"/>
            <family val="2"/>
          </rPr>
          <t xml:space="preserve"> Löhne und Gehälter, Sonstige Verbindlichkeiten, Verbindlichkeiten aus Zuweisungen und Finanzierungsleasing sowie ÖPP-Projekte.
Eine Orientierung gibt die folgende Zuordnungshilfe mit den Gruppierungs-Nummern (keine abschließende Aufzählung):
Bund/Länder – 511, 514, 517, 518, 519, 521, 523, 525, 526, 527, 547, 55, 7, 811, 812, 821.</t>
        </r>
      </text>
    </comment>
    <comment ref="D2" authorId="1" shapeId="0" xr:uid="{A5D500C0-56C5-4CD4-A7E3-522F49A2DCC4}">
      <text>
        <r>
          <rPr>
            <b/>
            <sz val="8"/>
            <color indexed="81"/>
            <rFont val="Tahoma"/>
            <family val="2"/>
          </rPr>
          <t xml:space="preserve">Plausibilitätskontrolle VBaLuL
</t>
        </r>
        <r>
          <rPr>
            <sz val="8"/>
            <color indexed="81"/>
            <rFont val="Tahoma"/>
            <family val="2"/>
          </rPr>
          <t>Es wird geprüft, ob die Summe der beiden Davon-Positionen dem Insgesamtwert entsprechen und ob die Darunter-Position jeweils kleiner oder gleich der Davon-Position ist.</t>
        </r>
      </text>
    </comment>
    <comment ref="F2" authorId="1" shapeId="0" xr:uid="{00000000-0006-0000-0400-000003000000}">
      <text>
        <r>
          <rPr>
            <b/>
            <sz val="8"/>
            <color indexed="81"/>
            <rFont val="Tahoma"/>
            <family val="2"/>
          </rPr>
          <t xml:space="preserve">Endbestand des Vorjahres
</t>
        </r>
        <r>
          <rPr>
            <sz val="8"/>
            <color indexed="81"/>
            <rFont val="Tahoma"/>
            <family val="2"/>
          </rPr>
          <t>gegebenenfalls berichtigt.</t>
        </r>
      </text>
    </comment>
    <comment ref="G2" authorId="1" shapeId="0" xr:uid="{2D2CD5D2-C83C-4598-B069-07FE292FFAB1}">
      <text>
        <r>
          <rPr>
            <b/>
            <sz val="8"/>
            <color indexed="81"/>
            <rFont val="Tahoma"/>
            <family val="2"/>
          </rPr>
          <t xml:space="preserve">Plausibilitätskontrolle VBaLuL
</t>
        </r>
        <r>
          <rPr>
            <sz val="8"/>
            <color indexed="81"/>
            <rFont val="Tahoma"/>
            <family val="2"/>
          </rPr>
          <t>Es wird geprüft, ob die Summe der beiden Davon-Positionen dem Insgesamtwert entsprechen und ob die Darunter-Position jeweils kleiner oder gleich der Davon-Position ist.</t>
        </r>
      </text>
    </comment>
    <comment ref="I2" authorId="2" shapeId="0" xr:uid="{78234F31-0B76-40EC-A781-200A28E23B74}">
      <text>
        <r>
          <rPr>
            <b/>
            <sz val="8"/>
            <color indexed="81"/>
            <rFont val="Tahoma"/>
            <family val="2"/>
          </rPr>
          <t>Endbestand:</t>
        </r>
        <r>
          <rPr>
            <sz val="8"/>
            <color indexed="81"/>
            <rFont val="Tahoma"/>
            <family val="2"/>
          </rPr>
          <t xml:space="preserve">
gegebenenfalls vorläufiges Ergebnis</t>
        </r>
      </text>
    </comment>
    <comment ref="C7" authorId="0" shapeId="0" xr:uid="{00000000-0006-0000-0400-000005000000}">
      <text>
        <r>
          <rPr>
            <b/>
            <sz val="8"/>
            <color indexed="81"/>
            <rFont val="Tahoma"/>
            <family val="2"/>
          </rPr>
          <t>mit nachverhandelten Vertragsbedingungen</t>
        </r>
        <r>
          <rPr>
            <sz val="8"/>
            <color indexed="81"/>
            <rFont val="Tahoma"/>
            <family val="2"/>
          </rPr>
          <t xml:space="preserve">
Wenn es zwischen Berichtsstelle und Lieferant zu einer einvernehmlich ausgehandelten Änderung der Vertragsbedingungen kommt, die Anpassungen hinsichtlich einer Verzinsung beinhaltet und daher über eine bloße Laufzeitverlängerung hinausgeht.</t>
        </r>
      </text>
    </comment>
    <comment ref="C8" authorId="0" shapeId="0" xr:uid="{00000000-0006-0000-0400-000006000000}">
      <text>
        <r>
          <rPr>
            <b/>
            <sz val="8"/>
            <color indexed="81"/>
            <rFont val="Tahoma"/>
            <family val="2"/>
          </rPr>
          <t>von Factoring-Kapitalgesellschaften übernommen</t>
        </r>
        <r>
          <rPr>
            <sz val="8"/>
            <color indexed="81"/>
            <rFont val="Tahoma"/>
            <family val="2"/>
          </rPr>
          <t xml:space="preserve">
Hier sind alle Verbindlichkeiten aus Lieferungen und Leistungen zu erfassen, die durch ein "echtes Factoringverfahren" veräußert wurden. Hierbei erlischt die Zahlungsverpflichtung der Berichtsstelle gegenüber dem Lieferanten.</t>
        </r>
      </text>
    </comment>
    <comment ref="F11" authorId="1" shapeId="0" xr:uid="{00000000-0006-0000-0400-000007000000}">
      <text>
        <r>
          <rPr>
            <b/>
            <sz val="8"/>
            <color indexed="81"/>
            <rFont val="Tahoma"/>
            <family val="2"/>
          </rPr>
          <t xml:space="preserve">Endbestand des Vorjahres
</t>
        </r>
        <r>
          <rPr>
            <sz val="8"/>
            <color indexed="81"/>
            <rFont val="Tahoma"/>
            <family val="2"/>
          </rPr>
          <t>gegebenenfalls berichtigt.</t>
        </r>
      </text>
    </comment>
    <comment ref="I11" authorId="2" shapeId="0" xr:uid="{268BDB32-3FE7-44E2-A0CD-4606FB3655AA}">
      <text>
        <r>
          <rPr>
            <b/>
            <sz val="8"/>
            <color indexed="81"/>
            <rFont val="Tahoma"/>
            <family val="2"/>
          </rPr>
          <t>Endbestand:</t>
        </r>
        <r>
          <rPr>
            <sz val="8"/>
            <color indexed="81"/>
            <rFont val="Tahoma"/>
            <family val="2"/>
          </rPr>
          <t xml:space="preserve">
gegebenenfalls vorläufiges Ergebnis</t>
        </r>
      </text>
    </comment>
    <comment ref="A14" authorId="1" shapeId="0" xr:uid="{00000000-0006-0000-0400-000008000000}">
      <text>
        <r>
          <rPr>
            <b/>
            <sz val="8"/>
            <color indexed="81"/>
            <rFont val="Tahoma"/>
            <family val="2"/>
          </rPr>
          <t xml:space="preserve">Hypotheken-, Grund- und Rentenschulden
</t>
        </r>
        <r>
          <rPr>
            <sz val="8"/>
            <color indexed="81"/>
            <rFont val="Tahoma"/>
            <family val="2"/>
          </rPr>
          <t xml:space="preserve">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zu erfassen. </t>
        </r>
      </text>
    </comment>
    <comment ref="A15" authorId="1" shapeId="0" xr:uid="{00000000-0006-0000-0400-000009000000}">
      <text>
        <r>
          <rPr>
            <b/>
            <sz val="8"/>
            <color indexed="81"/>
            <rFont val="Tahoma"/>
            <family val="2"/>
          </rPr>
          <t xml:space="preserve">Hypotheken-, Grund- und Rentenschulden
</t>
        </r>
        <r>
          <rPr>
            <sz val="8"/>
            <color indexed="81"/>
            <rFont val="Tahoma"/>
            <family val="2"/>
          </rPr>
          <t xml:space="preserve">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zu erfassen. </t>
        </r>
      </text>
    </comment>
    <comment ref="A16" authorId="1" shapeId="0" xr:uid="{00000000-0006-0000-0400-00000A000000}">
      <text>
        <r>
          <rPr>
            <b/>
            <sz val="8"/>
            <color indexed="81"/>
            <rFont val="Tahoma"/>
            <family val="2"/>
          </rPr>
          <t xml:space="preserve">Hypotheken-, Grund- und Rentenschulden
</t>
        </r>
        <r>
          <rPr>
            <sz val="8"/>
            <color indexed="81"/>
            <rFont val="Tahoma"/>
            <family val="2"/>
          </rPr>
          <t xml:space="preserve">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zu erfassen. </t>
        </r>
      </text>
    </comment>
    <comment ref="A17" authorId="1" shapeId="0" xr:uid="{00000000-0006-0000-0400-00000B000000}">
      <text>
        <r>
          <rPr>
            <b/>
            <sz val="8"/>
            <color indexed="81"/>
            <rFont val="Tahoma"/>
            <family val="2"/>
          </rPr>
          <t xml:space="preserve">Restkaufgelder im Zusammenhang mit Grundstücksgeschäften sowie Forfaitierung mit Einredeverzicht
</t>
        </r>
        <r>
          <rPr>
            <sz val="8"/>
            <color indexed="81"/>
            <rFont val="Tahoma"/>
            <family val="2"/>
          </rPr>
          <t xml:space="preserve">Als Restkaufgeld ist der noch nicht gezahlte (Teil-)Betrag einer Kaufsumme zu verstehen; dieser kann auch hypothekarisch durch Eintragung ins Grundbuch gesichert werden (Restkaufgeldhypothek). Restkaufgelder mit oder ohne hypothekarische Sicherung sind ohne Rücksicht auf den Gläubiger auszuweisen und nicht in eine andere Schuldart mit einzubeziehen.
Hierzu zählen auch Verpflichtungen aus Forfaitierungsverträgen, wenn ein Einredeverzicht bei der Bank geleistet wurde, also kein Recht auf Kürzung bei Minderleistung besteht. Verpflichtungen aus Forfaitierungsverträgen </t>
        </r>
        <r>
          <rPr>
            <b/>
            <sz val="8"/>
            <color indexed="81"/>
            <rFont val="Tahoma"/>
            <family val="2"/>
          </rPr>
          <t>ohne</t>
        </r>
        <r>
          <rPr>
            <sz val="8"/>
            <color indexed="81"/>
            <rFont val="Tahoma"/>
            <family val="2"/>
          </rPr>
          <t xml:space="preserve"> Einredeverzicht sind </t>
        </r>
        <r>
          <rPr>
            <b/>
            <sz val="8"/>
            <color indexed="81"/>
            <rFont val="Tahoma"/>
            <family val="2"/>
          </rPr>
          <t>nicht</t>
        </r>
        <r>
          <rPr>
            <sz val="8"/>
            <color indexed="81"/>
            <rFont val="Tahoma"/>
            <family val="2"/>
          </rPr>
          <t xml:space="preserve"> zu erfassen.
</t>
        </r>
      </text>
    </comment>
    <comment ref="A18" authorId="1" shapeId="0" xr:uid="{00000000-0006-0000-0400-00000C000000}">
      <text>
        <r>
          <rPr>
            <b/>
            <sz val="8"/>
            <color indexed="81"/>
            <rFont val="Tahoma"/>
            <family val="2"/>
          </rPr>
          <t xml:space="preserve">Finanzierungsleasing
</t>
        </r>
        <r>
          <rPr>
            <sz val="8"/>
            <color indexed="81"/>
            <rFont val="Tahoma"/>
            <family val="2"/>
          </rPr>
          <t xml:space="preserve">Ein Finanzierungsleasingvertrag ist dann anzunehmen, wenn der Vertrag über einen bestimmten Zeitraum (in der Regel die überwiegende Nutzungsdauer) verbindlich abgeschlossen wird. Der Leasingnehmer übernimmt das wirt-schaftliche Eigentum am geleasten Gegenstand und trägt alle Maßnahmen zur Werterhaltung (Wartung und Versicherung). Hier ist die insgesamt eingegangene Verpflichtung (= Leistungssumme) aus Leasingverträgen abzüglich der bis zum Ende des Berichtszeitraumes geleisteten Tilgungen und Zinsen nachzuweisen.
Daten zu </t>
        </r>
        <r>
          <rPr>
            <b/>
            <sz val="8"/>
            <color indexed="81"/>
            <rFont val="Tahoma"/>
            <family val="2"/>
          </rPr>
          <t>Operating Leasing</t>
        </r>
        <r>
          <rPr>
            <sz val="8"/>
            <color indexed="81"/>
            <rFont val="Tahoma"/>
            <family val="2"/>
          </rPr>
          <t xml:space="preserve"> sind hier </t>
        </r>
        <r>
          <rPr>
            <b/>
            <sz val="8"/>
            <color indexed="81"/>
            <rFont val="Tahoma"/>
            <family val="2"/>
          </rPr>
          <t>nicht</t>
        </r>
        <r>
          <rPr>
            <sz val="8"/>
            <color indexed="81"/>
            <rFont val="Tahoma"/>
            <family val="2"/>
          </rPr>
          <t xml:space="preserve"> anzugeben.
Operating Leasing ist auf kurzfristige Nutzungsdauer ausgelegt und der Leasinggeber bleibt Eigentümer des Leasingobjekts. Hierunter fallen z. B. das Leasing von Büroausstattung und Fahrzeugen.
</t>
        </r>
      </text>
    </comment>
    <comment ref="A23" authorId="0" shapeId="0" xr:uid="{00000000-0006-0000-0400-00000D000000}">
      <text>
        <r>
          <rPr>
            <b/>
            <sz val="8"/>
            <color indexed="81"/>
            <rFont val="Tahoma"/>
            <family val="2"/>
          </rPr>
          <t>ÖPP-Projekte</t>
        </r>
        <r>
          <rPr>
            <sz val="8"/>
            <color indexed="81"/>
            <rFont val="Tahoma"/>
            <family val="2"/>
          </rPr>
          <t xml:space="preserve">
Bei Projekten aus öffentlich-privaten Partnerschaften (ÖPP-Projekte) handelt es sich um langfristige Verträge zwischen einem staatlichen und einem privaten Partner über die Bereitstellung von Dienstleistungen durch die Nutzung eines bestimmten Vermögensgutes. Kriterien für die Klassifikation eines Vertrags als ÖPP sind das Vorliegen einer erheblichen Anfangsinvestition, die Festlegung einer durch den privaten Partner bereitzustellenden Dienstleistung unter Nutzung des Vermögensgutes und die Zahlung regelmäßiger Raten (inklusive Zinsen) vom staatlichen Partner an den privaten Partner.
Ein ÖPP-Projekt kann </t>
        </r>
        <r>
          <rPr>
            <b/>
            <sz val="8"/>
            <color indexed="81"/>
            <rFont val="Tahoma"/>
            <family val="2"/>
          </rPr>
          <t>nicht</t>
        </r>
        <r>
          <rPr>
            <sz val="8"/>
            <color indexed="81"/>
            <rFont val="Tahoma"/>
            <family val="2"/>
          </rPr>
          <t xml:space="preserve"> zwischen einem Kern- und einem Extrahaushalt abgeschlossen werden. Bei Verträgen zwischen diesen beiden Haushalten liegt überwiegend ein Werksvertrag vor, deren Verbindlichkeit als „</t>
        </r>
        <r>
          <rPr>
            <b/>
            <sz val="8"/>
            <color indexed="81"/>
            <rFont val="Tahoma"/>
            <family val="2"/>
          </rPr>
          <t>Verbindlichkeit aus Lieferungen und Leistungen</t>
        </r>
        <r>
          <rPr>
            <sz val="8"/>
            <color indexed="81"/>
            <rFont val="Tahoma"/>
            <family val="2"/>
          </rPr>
          <t>“ anzusehen und dort auszuweisen ist.</t>
        </r>
      </text>
    </comment>
    <comment ref="F23" authorId="1" shapeId="0" xr:uid="{00000000-0006-0000-0400-00000E000000}">
      <text>
        <r>
          <rPr>
            <b/>
            <sz val="8"/>
            <color indexed="81"/>
            <rFont val="Tahoma"/>
            <family val="2"/>
          </rPr>
          <t xml:space="preserve">Endbestand des Vorjahres
</t>
        </r>
        <r>
          <rPr>
            <sz val="8"/>
            <color indexed="81"/>
            <rFont val="Tahoma"/>
            <family val="2"/>
          </rPr>
          <t>gegebenenfalls berichtigt.</t>
        </r>
      </text>
    </comment>
    <comment ref="I23" authorId="2" shapeId="0" xr:uid="{C8669057-D30E-4752-9044-919F5C78F941}">
      <text>
        <r>
          <rPr>
            <b/>
            <sz val="8"/>
            <color indexed="81"/>
            <rFont val="Tahoma"/>
            <family val="2"/>
          </rPr>
          <t>Endbestand:</t>
        </r>
        <r>
          <rPr>
            <sz val="8"/>
            <color indexed="81"/>
            <rFont val="Tahoma"/>
            <family val="2"/>
          </rPr>
          <t xml:space="preserve">
gegebenenfalls vorläufiges Ergebnis</t>
        </r>
      </text>
    </comment>
    <comment ref="A26" authorId="0" shapeId="0" xr:uid="{00000000-0006-0000-0400-00000F000000}">
      <text>
        <r>
          <rPr>
            <b/>
            <sz val="8"/>
            <color indexed="81"/>
            <rFont val="Tahoma"/>
            <family val="2"/>
          </rPr>
          <t>Projektsumme insgesamt</t>
        </r>
        <r>
          <rPr>
            <sz val="8"/>
            <color indexed="81"/>
            <rFont val="Tahoma"/>
            <family val="2"/>
          </rPr>
          <t xml:space="preserve">
Hier sind die vertraglich vereinbarten Projektsummen (inklusive Zinsen) aller laufenden ÖPP-Projekte auszuweisen. Sollten Zinszahlungen vereinbart worden sein, die vom Verbraucherpreisindex (VPI) abhängig sind, müssen auch diese dem Endbestand hinzugerechnet werden. "Bisher geleistete Zahlungen" sind hierbei </t>
        </r>
        <r>
          <rPr>
            <b/>
            <sz val="8"/>
            <color indexed="81"/>
            <rFont val="Tahoma"/>
            <family val="2"/>
          </rPr>
          <t>nicht</t>
        </r>
        <r>
          <rPr>
            <sz val="8"/>
            <color indexed="81"/>
            <rFont val="Tahoma"/>
            <family val="2"/>
          </rPr>
          <t xml:space="preserve"> abzuziehen.</t>
        </r>
      </text>
    </comment>
    <comment ref="A27" authorId="0" shapeId="0" xr:uid="{00000000-0006-0000-0400-000010000000}">
      <text>
        <r>
          <rPr>
            <b/>
            <sz val="8"/>
            <color indexed="81"/>
            <rFont val="Tahoma"/>
            <family val="2"/>
          </rPr>
          <t>Bisher geleistete Zahlungen</t>
        </r>
        <r>
          <rPr>
            <sz val="8"/>
            <color indexed="81"/>
            <rFont val="Tahoma"/>
            <family val="2"/>
          </rPr>
          <t xml:space="preserve">
Hier ist die Gesamtsumme aller bisher geleisteten Zahlungen (inklusive Zinsen) des staatlichen Partners an den privaten Partner aller laufenden ÖPP-Projekte auszuweisen. Im Lebenszyklus von ÖPP-Projekten </t>
        </r>
        <r>
          <rPr>
            <b/>
            <sz val="8"/>
            <color indexed="81"/>
            <rFont val="Tahoma"/>
            <family val="2"/>
          </rPr>
          <t>können</t>
        </r>
        <r>
          <rPr>
            <sz val="8"/>
            <color indexed="81"/>
            <rFont val="Tahoma"/>
            <family val="2"/>
          </rPr>
          <t xml:space="preserve"> die geleisteten Zahlungen die gesamte Projektsumme übersteigen.</t>
        </r>
      </text>
    </comment>
    <comment ref="A29" authorId="3" shapeId="0" xr:uid="{00000000-0006-0000-0400-000011000000}">
      <text>
        <r>
          <rPr>
            <b/>
            <sz val="8"/>
            <color indexed="81"/>
            <rFont val="Tahoma"/>
            <family val="2"/>
          </rPr>
          <t xml:space="preserve">Energie-Einspar-Contracting (Finanzierung durch Contractinggeber)
</t>
        </r>
        <r>
          <rPr>
            <sz val="8"/>
            <color indexed="81"/>
            <rFont val="Tahoma"/>
            <family val="2"/>
          </rPr>
          <t xml:space="preserve">Als Energie-Einspar-Contracting (auch Energiesparverträge oder Energy-Performance-Contracting) werden vertraglich geregelte Kooperationsformen im Bereich der Energiedienstleistung bezeichnet. Die Vereinbarungen umfassen in der Regel die Planung, Finanzierung und Errichtung/ Modernisierung sowie die Betriebsführung/ Instandhaltung der Anlagen und die Erstellung eines Energieversorgungskonzeptes durch einen Dienstleister (Contractinggeber) mit dem Ziel, Energiesparpotentiale zu erschließen, ohne dass der Eigentümer die hierfür notwendigen Investitionen tätigen muss. Die Refinanzierung der Energiesparmaßnahmen erfolgt während der Laufzeit des Vertrages durch eine regelmäßige, erfolgsabhängige vertraglich vereinbarte Vergütung an den Contractinggeber, welche sich aus den garantierten Energiekosteneinsparungen zusammensetzt.
</t>
        </r>
        <r>
          <rPr>
            <b/>
            <sz val="8"/>
            <color indexed="81"/>
            <rFont val="Tahoma"/>
            <family val="2"/>
          </rPr>
          <t xml:space="preserve">
Vereinbarungen im Rahmen von Energieliefer-Contracting sind hier nicht zu berücksichtigen.</t>
        </r>
        <r>
          <rPr>
            <b/>
            <sz val="9"/>
            <color indexed="81"/>
            <rFont val="Tahoma"/>
            <family val="2"/>
          </rPr>
          <t xml:space="preserve">
</t>
        </r>
      </text>
    </comment>
    <comment ref="D29" authorId="1" shapeId="0" xr:uid="{511FF1FD-21A9-4975-87BF-335502CB6CB1}">
      <text>
        <r>
          <rPr>
            <b/>
            <sz val="8"/>
            <color indexed="81"/>
            <rFont val="Tahoma"/>
            <family val="2"/>
          </rPr>
          <t xml:space="preserve">Plausibilitätskontrolle E-E-C
</t>
        </r>
        <r>
          <rPr>
            <sz val="8"/>
            <color indexed="81"/>
            <rFont val="Tahoma"/>
            <family val="2"/>
          </rPr>
          <t>Es wird geprüft, ob "Geleistete Baukostenzuschüsse" kleiner oder gleich der "Investitionssumme insgesamt" ist.</t>
        </r>
      </text>
    </comment>
    <comment ref="F29" authorId="1" shapeId="0" xr:uid="{00000000-0006-0000-0400-000013000000}">
      <text>
        <r>
          <rPr>
            <b/>
            <sz val="8"/>
            <color indexed="81"/>
            <rFont val="Tahoma"/>
            <family val="2"/>
          </rPr>
          <t xml:space="preserve">Endbestand des Vorjahres
</t>
        </r>
        <r>
          <rPr>
            <sz val="8"/>
            <color indexed="81"/>
            <rFont val="Tahoma"/>
            <family val="2"/>
          </rPr>
          <t>gegebenenfalls berichtigt.</t>
        </r>
      </text>
    </comment>
    <comment ref="G29" authorId="1" shapeId="0" xr:uid="{00A9112B-0526-45AB-AE76-8E8162E08E25}">
      <text>
        <r>
          <rPr>
            <b/>
            <sz val="8"/>
            <color indexed="81"/>
            <rFont val="Tahoma"/>
            <family val="2"/>
          </rPr>
          <t xml:space="preserve">Plausibilitätskontrolle E-E-C
</t>
        </r>
        <r>
          <rPr>
            <sz val="8"/>
            <color indexed="81"/>
            <rFont val="Tahoma"/>
            <family val="2"/>
          </rPr>
          <t>Es wird geprüft, ob "Geleistete Baukostenzuschüsse" kleiner oder gleich der "Investitionssumme insgesamt" ist.</t>
        </r>
      </text>
    </comment>
    <comment ref="J29" authorId="1" shapeId="0" xr:uid="{D4322492-1C20-4D0D-A5FD-A32367CA3A8A}">
      <text>
        <r>
          <rPr>
            <b/>
            <sz val="8"/>
            <color indexed="81"/>
            <rFont val="Tahoma"/>
            <family val="2"/>
          </rPr>
          <t xml:space="preserve">Plausibilitätskontrolle E-E-C
</t>
        </r>
        <r>
          <rPr>
            <sz val="8"/>
            <color indexed="81"/>
            <rFont val="Tahoma"/>
            <family val="2"/>
          </rPr>
          <t>Es wird geprüft, ob "Geleistete Baukostenzuschüsse" kleiner oder gleich der "Investitionssumme insgesamt" ist.</t>
        </r>
      </text>
    </comment>
    <comment ref="L29" authorId="2" shapeId="0" xr:uid="{9CA92779-CB93-448A-BAA7-065DADD63509}">
      <text>
        <r>
          <rPr>
            <b/>
            <sz val="8"/>
            <color indexed="81"/>
            <rFont val="Tahoma"/>
            <family val="2"/>
          </rPr>
          <t>Endbestand:</t>
        </r>
        <r>
          <rPr>
            <sz val="8"/>
            <color indexed="81"/>
            <rFont val="Tahoma"/>
            <family val="2"/>
          </rPr>
          <t xml:space="preserve">
gegebenenfalls vorläufiges Ergebnis</t>
        </r>
      </text>
    </comment>
    <comment ref="A32" authorId="3" shapeId="0" xr:uid="{00000000-0006-0000-0400-000016000000}">
      <text>
        <r>
          <rPr>
            <b/>
            <sz val="8"/>
            <color indexed="81"/>
            <rFont val="Tahoma"/>
            <family val="2"/>
          </rPr>
          <t xml:space="preserve">Investitionssummen insgesamt
</t>
        </r>
        <r>
          <rPr>
            <sz val="8"/>
            <color indexed="81"/>
            <rFont val="Tahoma"/>
            <family val="2"/>
          </rPr>
          <t xml:space="preserve">Erfolgt bei einem Energie-Einspar-Contracting die Finanzierung der vereinbarten Maßnahmen durch den Contractinggeber, ist hier die Investitionssumme anzugeben. Die Investitionssumme entspricht den im Vertrag genannten Ausgaben für die erforderlichen Baumaßnahmen (Planungsleistungen, Bauleistungen, Heizungsanlage, Dämmung, Fenster etc.) einschließlich eventueller Baukostenzuschüsse, die dem Contractinggeber gewährt werden. Es sind die ursprünglichen Investitionssummen anzugeben. Bisher geleistete Zahlungen sind hierbei </t>
        </r>
        <r>
          <rPr>
            <b/>
            <sz val="8"/>
            <color indexed="81"/>
            <rFont val="Tahoma"/>
            <family val="2"/>
          </rPr>
          <t>nicht</t>
        </r>
        <r>
          <rPr>
            <sz val="8"/>
            <color indexed="81"/>
            <rFont val="Tahoma"/>
            <family val="2"/>
          </rPr>
          <t xml:space="preserve"> abzuziehen.
Erfolgt die Finanzierung nicht durch den Contractinggeber, sind hier </t>
        </r>
        <r>
          <rPr>
            <b/>
            <sz val="8"/>
            <color indexed="81"/>
            <rFont val="Tahoma"/>
            <family val="2"/>
          </rPr>
          <t>keine</t>
        </r>
        <r>
          <rPr>
            <sz val="8"/>
            <color indexed="81"/>
            <rFont val="Tahoma"/>
            <family val="2"/>
          </rPr>
          <t xml:space="preserve"> Angaben zu machen.
</t>
        </r>
      </text>
    </comment>
    <comment ref="A33" authorId="3" shapeId="0" xr:uid="{00000000-0006-0000-0400-000017000000}">
      <text>
        <r>
          <rPr>
            <b/>
            <sz val="8"/>
            <color indexed="81"/>
            <rFont val="Tahoma"/>
            <family val="2"/>
          </rPr>
          <t xml:space="preserve">Geleistete Baukostenzuschüsse
</t>
        </r>
        <r>
          <rPr>
            <sz val="8"/>
            <color indexed="81"/>
            <rFont val="Tahoma"/>
            <family val="2"/>
          </rPr>
          <t>Sofern dem Contractinggeber Baukostenzuschüsse für die Durchführung des Vorhabens gewährt werden, sind diese hier anzugeben.</t>
        </r>
      </text>
    </comment>
    <comment ref="A35" authorId="4" shapeId="0" xr:uid="{00000000-0006-0000-0400-000018000000}">
      <text>
        <r>
          <rPr>
            <b/>
            <sz val="8"/>
            <color indexed="81"/>
            <rFont val="Tahoma"/>
            <family val="2"/>
          </rPr>
          <t xml:space="preserve">Bürgschaften, Garantien und sonstige Gewährleistungen
</t>
        </r>
        <r>
          <rPr>
            <sz val="8"/>
            <color indexed="81"/>
            <rFont val="Tahoma"/>
            <family val="2"/>
          </rPr>
          <t xml:space="preserve">Alle Bürgschaften im Sinne des § 765 BGB einschließlich Nach- und Ausfallbürgschaften beim Wohnungsbau sowie Patronatserklärungen (harte Patronatserklärungen), welche eine sogenannte Liquiditätsausstattungsgarantie beinhalten, sind mit den vertraglich übernommenen Haftungssummen (aber nicht in Anspruch genommenen), nicht dagegen mit den gesamten Kreditsummen und nicht mit den durch Gesetz oder Haushaltssatzung festgestellten Ermächtigungssummen anzugeben. Auf Bürgschaften gezahlte Beträge (Schadensfälle oder Tilgungen der Haftungssumme) sind abzusetzen. Bürgschaften, die voll durch Rückbürgschaften gesichert sind, sind </t>
        </r>
        <r>
          <rPr>
            <b/>
            <sz val="8"/>
            <color indexed="81"/>
            <rFont val="Tahoma"/>
            <family val="2"/>
          </rPr>
          <t>nicht</t>
        </r>
        <r>
          <rPr>
            <sz val="8"/>
            <color indexed="81"/>
            <rFont val="Tahoma"/>
            <family val="2"/>
          </rPr>
          <t xml:space="preserve"> einzubeziehen; von Bürgschaften, die nur teilweise durch Rückbürgschaften gesichert sind, ist der ungedeckte Teil anzugeben.
Einzubeziehen sind auch die übernommenen Garantien und sonstigen Gewährleistungen (z. B. Kreditaufträge nach § 778 BGB, Schuldmitübernahmen, Gewähr-(Garantie-) Verträge, Ausbietungsgarantien, Wechselbürgschaften).
Die Differenzierung der Bürgschaften, Garantien und sonstigen Gewährleistungen (Sicherheitsleistungen) erfolgt </t>
        </r>
        <r>
          <rPr>
            <b/>
            <sz val="8"/>
            <color indexed="81"/>
            <rFont val="Tahoma"/>
            <family val="2"/>
          </rPr>
          <t>nach dem Sicherheitsnehmer</t>
        </r>
        <r>
          <rPr>
            <sz val="8"/>
            <color indexed="81"/>
            <rFont val="Tahoma"/>
            <family val="2"/>
          </rPr>
          <t>. Sicherheitsnehmer ist diejenige Person, deren finanzielles Risiko durch die Sicherheitsleistung teilweise oder vollständig beseitigt wird. Sicherheitsnehmer ist hier der</t>
        </r>
        <r>
          <rPr>
            <b/>
            <sz val="8"/>
            <color indexed="81"/>
            <rFont val="Tahoma"/>
            <family val="2"/>
          </rPr>
          <t xml:space="preserve"> Kreditgeber</t>
        </r>
        <r>
          <rPr>
            <sz val="8"/>
            <color indexed="81"/>
            <rFont val="Tahoma"/>
            <family val="2"/>
          </rPr>
          <t xml:space="preserve">.
</t>
        </r>
      </text>
    </comment>
    <comment ref="D35" authorId="1" shapeId="0" xr:uid="{EB078DA6-B208-4DFC-A4F7-68283F2A44EB}">
      <text>
        <r>
          <rPr>
            <b/>
            <sz val="8"/>
            <color indexed="81"/>
            <rFont val="Tahoma"/>
            <family val="2"/>
          </rPr>
          <t xml:space="preserve">Plausibilitätskontrolle Bürgschaften
</t>
        </r>
        <r>
          <rPr>
            <sz val="8"/>
            <color indexed="81"/>
            <rFont val="Tahoma"/>
            <family val="2"/>
          </rPr>
          <t>Es wird geprüft, ob die Darunter-Position jeweils kleiner oder gleich der Insgesamtposition ist.</t>
        </r>
      </text>
    </comment>
    <comment ref="F35" authorId="1" shapeId="0" xr:uid="{00000000-0006-0000-0400-00001A000000}">
      <text>
        <r>
          <rPr>
            <b/>
            <sz val="8"/>
            <color indexed="81"/>
            <rFont val="Tahoma"/>
            <family val="2"/>
          </rPr>
          <t xml:space="preserve">Endbestand des Vorjahres
</t>
        </r>
        <r>
          <rPr>
            <sz val="8"/>
            <color indexed="81"/>
            <rFont val="Tahoma"/>
            <family val="2"/>
          </rPr>
          <t>gegebenenfalls berichtigt.</t>
        </r>
      </text>
    </comment>
    <comment ref="G35" authorId="1" shapeId="0" xr:uid="{E2FE8252-6FF8-4D49-85C4-AF5601184290}">
      <text>
        <r>
          <rPr>
            <b/>
            <sz val="8"/>
            <color indexed="81"/>
            <rFont val="Tahoma"/>
            <family val="2"/>
          </rPr>
          <t xml:space="preserve">Plausibilitätskontrolle Bürgschaften
</t>
        </r>
        <r>
          <rPr>
            <sz val="8"/>
            <color indexed="81"/>
            <rFont val="Tahoma"/>
            <family val="2"/>
          </rPr>
          <t>Es wird geprüft, ob die Darunter-Position jeweils kleiner oder gleich der Insgesamtposition ist.</t>
        </r>
      </text>
    </comment>
    <comment ref="I35" authorId="2" shapeId="0" xr:uid="{BBCF4656-202B-4EC5-B0A7-C74D1FE8C14B}">
      <text>
        <r>
          <rPr>
            <b/>
            <sz val="8"/>
            <color indexed="81"/>
            <rFont val="Tahoma"/>
            <family val="2"/>
          </rPr>
          <t>Endbestand:</t>
        </r>
        <r>
          <rPr>
            <sz val="8"/>
            <color indexed="81"/>
            <rFont val="Tahoma"/>
            <family val="2"/>
          </rPr>
          <t xml:space="preserve">
gegebenenfalls vorläufiges Ergebnis</t>
        </r>
      </text>
    </comment>
    <comment ref="A40" authorId="5" shapeId="0" xr:uid="{00000000-0006-0000-0400-00001C000000}">
      <text>
        <r>
          <rPr>
            <b/>
            <sz val="9"/>
            <color indexed="81"/>
            <rFont val="Tahoma"/>
            <family val="2"/>
          </rPr>
          <t>Öffentlich bestimmte Kreditinstitute</t>
        </r>
        <r>
          <rPr>
            <sz val="9"/>
            <color indexed="81"/>
            <rFont val="Tahoma"/>
            <family val="2"/>
          </rPr>
          <t xml:space="preserve">
Hierzu zählen insbesondere:
– Sparkassen, Landesbanken
– Kreditanstalt für Wiederaufbau (KfW)
– Banken mit Sonderaufgaben (z. B. LfA Förderbank Bayern, NRW.BANK, Investitionsbank Schleswig-Holstein, Sächsische Aufbaubank – Förderbank –)
– Bausparkassen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Feuerstein-Ti</author>
    <author>Scharfe-S</author>
  </authors>
  <commentList>
    <comment ref="A2" authorId="0" shapeId="0" xr:uid="{00000000-0006-0000-0500-000001000000}">
      <text>
        <r>
          <rPr>
            <b/>
            <sz val="8"/>
            <color indexed="81"/>
            <rFont val="Tahoma"/>
            <family val="2"/>
          </rPr>
          <t>Schuldenübernahme</t>
        </r>
        <r>
          <rPr>
            <sz val="8"/>
            <color indexed="81"/>
            <rFont val="Tahoma"/>
            <family val="2"/>
          </rPr>
          <t xml:space="preserve">
Bei einer Schuldenübernahme handelt es sich um eine vertragliche Vereinbarung zwischen mindestens drei Parteien: dem Gläubiger, dem ursprünglichen Schulder und einem neuen Schuldner.
Im Rahmen der vertraglichen Vereinbarung übernimmt der neue Schuldner die gesamten oder zumindest einen Teil der ausstehenden Verbindlichkeiten (Schulden) des ursprünglichen Schuldners und verpflichtet sich dabei, diese an den Gläubiger zurückzuzahlen.
Es sind nur die übernommenen Schulden von Kassenkrediten, Krediten und Wertpapierschulden zu melden. Diese sind unter der Ebene einzutragen, zu der die Berichtseinheit gehört, deren Schulden übernommen wurden.
Die durch Eingliederung beziehungsweise Zusammenschluss von Einheiten übernommenen Schulden sind</t>
        </r>
        <r>
          <rPr>
            <b/>
            <sz val="8"/>
            <color indexed="81"/>
            <rFont val="Tahoma"/>
            <family val="2"/>
          </rPr>
          <t xml:space="preserve"> nicht</t>
        </r>
        <r>
          <rPr>
            <sz val="8"/>
            <color indexed="81"/>
            <rFont val="Tahoma"/>
            <family val="2"/>
          </rPr>
          <t xml:space="preserve"> einzubeziehen.
Die Schuldenübernahme ist auch Bestandteil der Meldung zu den Schuldenständen der Positionen "Kassenkredite", "Wertpapierschulden" oder "Kredite". Bei den beiden letztgenannten Positionen fallen diese unter die "Sonstigen Zugänge".
Eine Schuldmitübernahme ist nicht hier, sondern im Bereich "Bürgschaften, Garantien und sonstige Gewährleistungen" zu erfassen.</t>
        </r>
      </text>
    </comment>
    <comment ref="B3" authorId="1" shapeId="0" xr:uid="{00000000-0006-0000-0500-000002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4" authorId="1" shapeId="0" xr:uid="{00000000-0006-0000-0500-000003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5" authorId="1" shapeId="0" xr:uid="{00000000-0006-0000-0500-000004000000}">
      <text>
        <r>
          <rPr>
            <b/>
            <sz val="8"/>
            <color indexed="81"/>
            <rFont val="Tahoma"/>
            <family val="2"/>
          </rPr>
          <t>Gemeinden/Gemeindeverbände</t>
        </r>
        <r>
          <rPr>
            <sz val="8"/>
            <color indexed="81"/>
            <rFont val="Tahoma"/>
            <family val="2"/>
          </rPr>
          <t xml:space="preserve">
Gemeinden (kreisfreie Städte, kreisangehörige Gemeinden), Gemeindeverbände (Ämter/Amstverwaltungen, Samtgemeinden, Verbandsgemeinden, Landkreise), Bezirksverbände (Bezirke, Landeswohlfahrtsverbände, Landschaftsverbände)
</t>
        </r>
      </text>
    </comment>
    <comment ref="B6" authorId="1" shapeId="0" xr:uid="{00000000-0006-0000-0500-000005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7" authorId="1" shapeId="0" xr:uid="{00000000-0006-0000-0500-000006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"Sonstige öffentliche Sonderrechnungen" einzuordnen.</t>
        </r>
      </text>
    </comment>
    <comment ref="B8" authorId="1" shapeId="0" xr:uid="{00000000-0006-0000-0500-000007000000}">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 xml:space="preserve">selber </t>
        </r>
        <r>
          <rPr>
            <sz val="8"/>
            <color indexed="81"/>
            <rFont val="Tahoma"/>
            <family val="2"/>
          </rPr>
          <t xml:space="preserve">Mitglied, Träger oder unmittelbarer beziehungsweise mittelbarer Anteilseigner ist und insgesamt </t>
        </r>
        <r>
          <rPr>
            <b/>
            <sz val="8"/>
            <color indexed="81"/>
            <rFont val="Tahoma"/>
            <family val="2"/>
          </rPr>
          <t>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beziehungsweise Stimmrechten besitzt sowie Unternehmensbestandteile mit Sitz im Ausland (ausländische Tochtergesellschaften).
</t>
        </r>
      </text>
    </comment>
    <comment ref="B9" authorId="1" shapeId="0" xr:uid="{00000000-0006-0000-0500-000008000000}">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t>
        </r>
        <r>
          <rPr>
            <b/>
            <sz val="8"/>
            <color indexed="81"/>
            <rFont val="Tahoma"/>
            <family val="2"/>
          </rPr>
          <t xml:space="preserve"> andere</t>
        </r>
        <r>
          <rPr>
            <sz val="8"/>
            <color indexed="81"/>
            <rFont val="Tahoma"/>
            <family val="2"/>
          </rPr>
          <t xml:space="preserve"> 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besitzen.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 ref="B10" authorId="1" shapeId="0" xr:uid="{00000000-0006-0000-0500-00000900000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Nicht zu den Kreditinstituten zählen etwa Börsen sowie sonstige Finanzintermediäre.
Eine Liste aller Kreditinstitute finden Sie auf der Internetseite der Europäischen Zentralbank unter https://www.ecb.europa.eu/stats/money/mfi/general/html/daily_list-MID.en.html .</t>
        </r>
      </text>
    </comment>
    <comment ref="B11" authorId="1" shapeId="0" xr:uid="{00000000-0006-0000-0500-00000A000000}">
      <text>
        <r>
          <rPr>
            <b/>
            <sz val="8"/>
            <color indexed="81"/>
            <rFont val="Tahoma"/>
            <family val="2"/>
          </rPr>
          <t xml:space="preserve">Sonstiger inländischer Bereich
</t>
        </r>
        <r>
          <rPr>
            <sz val="8"/>
            <color indexed="81"/>
            <rFont val="Tahoma"/>
            <family val="2"/>
          </rPr>
          <t>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und/oder Beteiligungen der Sozialversicherung, deren Anteile beziehungsweise Stimmrechte insgesamt 50 % oder weniger betragen, sind hier auch einzubeziehen.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und
– politische Parteien.</t>
        </r>
      </text>
    </comment>
    <comment ref="B12" authorId="1" shapeId="0" xr:uid="{00000000-0006-0000-0500-00000B000000}">
      <text>
        <r>
          <rPr>
            <b/>
            <sz val="8"/>
            <color indexed="81"/>
            <rFont val="Tahoma"/>
            <family val="2"/>
          </rPr>
          <t>Sonstiger ausländischer Bereich</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Hohmann, Kai (H33)</author>
    <author>Wellenbrock, Sara</author>
    <author>Scharfe-S</author>
  </authors>
  <commentList>
    <comment ref="A5" authorId="0" shapeId="0" xr:uid="{B2A312B1-BF62-437D-B40A-B8BD2F5DD464}">
      <text>
        <r>
          <rPr>
            <b/>
            <sz val="8"/>
            <color indexed="81"/>
            <rFont val="Tahoma"/>
            <family val="2"/>
          </rPr>
          <t xml:space="preserve">Bezogen auf die Schulden beim nicht-öffentlichen Bereich (in Euro)
</t>
        </r>
        <r>
          <rPr>
            <sz val="8"/>
            <color indexed="81"/>
            <rFont val="Tahoma"/>
            <family val="2"/>
          </rPr>
          <t>Dieser Wert wird automatisch aus der Summe der Kassenkredite und Kredite beim nicht-öffentlichen Bereich sowie den Wertpapierschulden gebildet und ist Bezugsgröße für die Berechnung der durchschnittlichen Restlaufzeit (in Tagen).</t>
        </r>
      </text>
    </comment>
    <comment ref="A6" authorId="0" shapeId="0" xr:uid="{C87C54AD-FF52-4C6D-8178-C21F68298F87}">
      <text>
        <r>
          <rPr>
            <b/>
            <sz val="8"/>
            <color indexed="81"/>
            <rFont val="Tahoma"/>
            <family val="2"/>
          </rPr>
          <t>Durchschnittliche Restlaufzeit (in Tagen)</t>
        </r>
        <r>
          <rPr>
            <b/>
            <sz val="9"/>
            <color indexed="81"/>
            <rFont val="Segoe UI"/>
            <family val="2"/>
          </rPr>
          <t xml:space="preserve">
</t>
        </r>
        <r>
          <rPr>
            <sz val="8"/>
            <color indexed="81"/>
            <rFont val="Tahoma"/>
            <family val="2"/>
          </rPr>
          <t xml:space="preserve">Die durchschnittliche Restlaufzeit (in Tagen) der Schulden beim nicht-öffentlichen Bereich wird aus den einzelnen Restlaufzeiten für jede Wertpapieremission, jedes Schuldscheindarlehen und jeden Kredit beziehungsweise Kassenkredit beim nicht-öffentlichen Bereich ermittelt. Die Restlaufzeit entspricht der Differenz in Tagen zwischen dem Datum der vertraglich festgelegten Laufzeit und dem Erhebungsstichtag des Berichtsjahres. 
</t>
        </r>
        <r>
          <rPr>
            <b/>
            <sz val="8"/>
            <color indexed="81"/>
            <rFont val="Tahoma"/>
            <family val="2"/>
          </rPr>
          <t xml:space="preserve">
Schulden, die täglich fällig werden (können), sind bei der Berechnung mit einer Restlaufzeit von null Tagen – bezogen auf den Erhebungsstichtag 31.12. des aktuellen Berichtsjahres –anzusetzen. </t>
        </r>
        <r>
          <rPr>
            <sz val="8"/>
            <color indexed="81"/>
            <rFont val="Tahoma"/>
            <family val="2"/>
          </rPr>
          <t xml:space="preserve">Das betrifft z. B. Kontokorrentkredite.
Wurde keine Laufzeit vertraglich festgelegt und liegen keine anderen Anhaltspunkte – wie beispielsweise bei Förderdarlehen die Laufzeit des Fördererlasses beziehungsweise das Auslaufdatum des Fördererlasses – für die Berechnung der durchschnittlichen Restlaufzeit vor, so ist das Datum der letzten Zahlung innerhalb der Zinsbindungsfrist beziehungsweise das Zinsbindungsenddatum zu berücksichtigen.
Nähere Informationen sowie die Berechnungsweise der durchschnittlichen Restlaufzeit (in Tagen) sind dem im IDEV-Formular eingebetteten </t>
        </r>
        <r>
          <rPr>
            <b/>
            <sz val="8"/>
            <color indexed="81"/>
            <rFont val="Tahoma"/>
            <family val="2"/>
          </rPr>
          <t>Merkblatt „Durchschnittliche Restlaufzeit“</t>
        </r>
        <r>
          <rPr>
            <sz val="8"/>
            <color indexed="81"/>
            <rFont val="Tahoma"/>
            <family val="2"/>
          </rPr>
          <t xml:space="preserve"> oder der Excel-Datei beziehungsweise der Datei „Ausfüllhilfe“ zu entnehmen.
</t>
        </r>
      </text>
    </comment>
    <comment ref="A8" authorId="0" shapeId="0" xr:uid="{8DD2972C-4EAC-42DD-81BD-7DAF64AB4638}">
      <text>
        <r>
          <rPr>
            <b/>
            <sz val="8"/>
            <color indexed="81"/>
            <rFont val="Tahoma"/>
            <family val="2"/>
          </rPr>
          <t>Ausfüllhilfe zur Berechnung des Merkmals "Durchschnittliche Restlaufzeit (in Tagen)" (Code P8909)</t>
        </r>
        <r>
          <rPr>
            <sz val="8"/>
            <color indexed="81"/>
            <rFont val="Tahoma"/>
            <family val="2"/>
          </rPr>
          <t xml:space="preserve">
Diese Ausfüllhilfe sowie Ihre Daten nach dem Erzeugen der CSV-Datei für den Import in IDEV sind nur von Ihnen einsehbar und bleiben somit geheim!
Ausschließlich der automatisch berechnete Wert für die "Durchschnittliche Restlaufzeit (in Tagen)" (P8909) fließt in Zelle "E6" ein.</t>
        </r>
      </text>
    </comment>
    <comment ref="A9" authorId="1" shapeId="0" xr:uid="{2B4AF36F-3B5C-4180-A5A0-CC666B5D5C57}">
      <text>
        <r>
          <rPr>
            <b/>
            <sz val="8"/>
            <color indexed="81"/>
            <rFont val="Tahoma"/>
            <family val="2"/>
          </rPr>
          <t>Nachweis der einzelnen Schuldenpositionen beim nicht-öffentlichen Bereich</t>
        </r>
        <r>
          <rPr>
            <sz val="8"/>
            <color indexed="81"/>
            <rFont val="Tahoma"/>
            <family val="2"/>
          </rPr>
          <t xml:space="preserve">
Bitte tragen Sie zur Berechnung der durchschnittlichen Restlaufzeit (in Tagen) einzeln alle Kassenkredite und Kredite beim nicht-öffentlichen Bereich sowie Wertpapierschulden mit ihrer jeweiligen Fälligkeit sowie den jeweiligen Restbetrag zum Erhebungsstichtag (siehe Zelle E8) ein.</t>
        </r>
        <r>
          <rPr>
            <sz val="9"/>
            <color indexed="81"/>
            <rFont val="Segoe UI"/>
            <family val="2"/>
          </rPr>
          <t xml:space="preserve">
</t>
        </r>
      </text>
    </comment>
    <comment ref="B9" authorId="0" shapeId="0" xr:uid="{46D5FA3E-292F-41E7-97CD-1B2373FC22AB}">
      <text>
        <r>
          <rPr>
            <b/>
            <sz val="9"/>
            <color indexed="81"/>
            <rFont val="Segoe UI"/>
            <family val="2"/>
          </rPr>
          <t xml:space="preserve">Datum der vertraglich festgelegten Laufzeit
</t>
        </r>
        <r>
          <rPr>
            <sz val="9"/>
            <color indexed="81"/>
            <rFont val="Segoe UI"/>
            <family val="2"/>
          </rPr>
          <t xml:space="preserve">Bitte tragen Sie hier das Datum der vertraglich festgelegten Laufzeit im Format tt.mm.jjjj ein.
Wurde keine Laufzeit vertraglich festgelegt und liegen keine anderen Anhaltspunkte – wie beispielsweise bei Förderdarlehen die Laufzeit des Fördererlasses beziehungsweise das Auslaufdatum des Fördererlasses – für die Berechnung der durchschnittlichen Restlaufzeit vor, so ist das Datum der letzten Zahlung innerhalb der Zinsbindungsfrist beziehungsweise das Zinsbindungsenddatum zu berücksichtigen.
Weitere Informationen zur Feststellung der vertraglich festgelegten Laufzeit entnehmen Sie bitte den </t>
        </r>
        <r>
          <rPr>
            <b/>
            <sz val="9"/>
            <color indexed="81"/>
            <rFont val="Segoe UI"/>
            <family val="2"/>
          </rPr>
          <t>Erläuterungen zum Merkmal</t>
        </r>
        <r>
          <rPr>
            <sz val="9"/>
            <color indexed="81"/>
            <rFont val="Segoe UI"/>
            <family val="2"/>
          </rPr>
          <t xml:space="preserve"> oder dem auf der IDEV-Startseite eingebetteten </t>
        </r>
        <r>
          <rPr>
            <b/>
            <sz val="9"/>
            <color indexed="81"/>
            <rFont val="Segoe UI"/>
            <family val="2"/>
          </rPr>
          <t>Merkblatt</t>
        </r>
        <r>
          <rPr>
            <sz val="9"/>
            <color indexed="81"/>
            <rFont val="Segoe UI"/>
            <family val="2"/>
          </rPr>
          <t>.</t>
        </r>
      </text>
    </comment>
    <comment ref="C9" authorId="0" shapeId="0" xr:uid="{18801D10-BE0A-40BC-85F8-3DF0315B4423}">
      <text>
        <r>
          <rPr>
            <b/>
            <sz val="8"/>
            <color indexed="81"/>
            <rFont val="Tahoma"/>
            <family val="2"/>
          </rPr>
          <t xml:space="preserve">Restbetrag am Erhebungsstichtag
</t>
        </r>
        <r>
          <rPr>
            <sz val="8"/>
            <color indexed="81"/>
            <rFont val="Tahoma"/>
            <family val="2"/>
          </rPr>
          <t>Bitte tragen Sie hier den Restbetrag der Schulden, der am Erhebungsstichtag (Zelle E8) noch besteht, in vollen Euro ein.</t>
        </r>
      </text>
    </comment>
    <comment ref="D9" authorId="0" shapeId="0" xr:uid="{52211CF8-A993-41DA-AABC-2C267AE18E21}">
      <text>
        <r>
          <rPr>
            <b/>
            <sz val="8"/>
            <color indexed="81"/>
            <rFont val="Tahoma"/>
            <family val="2"/>
          </rPr>
          <t xml:space="preserve">Restlaufzeit
</t>
        </r>
        <r>
          <rPr>
            <sz val="8"/>
            <color indexed="81"/>
            <rFont val="Tahoma"/>
            <family val="2"/>
          </rPr>
          <t>Es wird automatisch die Differenz in Tagen zwischen dem Datum der letzten Fälligkeit (Spalte B) und dem Erhebungsstichtag (Zelle E 8) berechnet.</t>
        </r>
      </text>
    </comment>
    <comment ref="E9" authorId="0" shapeId="0" xr:uid="{4EE24421-31C9-45B8-92B1-7CE020BC30AC}">
      <text>
        <r>
          <rPr>
            <b/>
            <sz val="8"/>
            <color indexed="81"/>
            <rFont val="Tahoma"/>
            <family val="2"/>
          </rPr>
          <t xml:space="preserve">Restlaufzeit x Restbetrag am Erhebungsstichtag
</t>
        </r>
        <r>
          <rPr>
            <sz val="8"/>
            <color indexed="81"/>
            <rFont val="Tahoma"/>
            <family val="2"/>
          </rPr>
          <t>Es wird automatisch die Restlaufzeit (Spalte D) mit dem Restbetrag am Erhebungsstichtag (Spalte C) multipliziert, um die Schulden für die Berechnung der durchschnittlichen Restlaufzeit (in Tagen) gewichten zu können.</t>
        </r>
      </text>
    </comment>
    <comment ref="A17" authorId="0" shapeId="0" xr:uid="{19429005-ADDB-4014-82E8-DA5B82B6CE36}">
      <text>
        <r>
          <rPr>
            <sz val="8"/>
            <color indexed="81"/>
            <rFont val="Tahoma"/>
            <family val="2"/>
          </rPr>
          <t>Sollten Sie noch mehr Zeilen für die Eingabe einzelner Schuldenpositionen benötigen, fügen Sie bitte neue Zeilen oberhalb dieser Zeile ein und kopieren die Formeln der grau unterlegten Zellen in die neuen Zeilen.</t>
        </r>
        <r>
          <rPr>
            <sz val="9"/>
            <color indexed="81"/>
            <rFont val="Segoe UI"/>
            <family val="2"/>
          </rPr>
          <t xml:space="preserve">
</t>
        </r>
      </text>
    </comment>
    <comment ref="B18" authorId="2" shapeId="0" xr:uid="{15B5C933-AE04-41B3-A2F2-2E1999D68B25}">
      <text>
        <r>
          <rPr>
            <b/>
            <sz val="8"/>
            <color indexed="81"/>
            <rFont val="Tahoma"/>
            <family val="2"/>
          </rPr>
          <t xml:space="preserve">Plausibilitätskontrolle:
</t>
        </r>
        <r>
          <rPr>
            <sz val="8"/>
            <color indexed="81"/>
            <rFont val="Tahoma"/>
            <family val="2"/>
          </rPr>
          <t>Es wird geprüft, ob die ermittelte "Summe Schulden" der Spalte C mit dem Wert der Zelle "E5" (Bezogen auf die Schulden beim nicht-öffentlichen Bereich) übereinstimmt.</t>
        </r>
      </text>
    </comment>
    <comment ref="E20" authorId="1" shapeId="0" xr:uid="{48385B7A-0E98-4701-A7BC-029EE9D406CF}">
      <text>
        <r>
          <rPr>
            <b/>
            <sz val="8"/>
            <color indexed="81"/>
            <rFont val="Tahoma"/>
            <family val="2"/>
          </rPr>
          <t xml:space="preserve">Durchschnittliche Restlaufzeit (in Tagen)
</t>
        </r>
        <r>
          <rPr>
            <sz val="8"/>
            <color indexed="81"/>
            <rFont val="Tahoma"/>
            <family val="2"/>
          </rPr>
          <t>Es erfolgt eine automatische Eintragung des automatisch berechneten Wertes in die Zelle "E6" (Code P8909)</t>
        </r>
        <r>
          <rPr>
            <sz val="9"/>
            <color indexed="81"/>
            <rFont val="Segoe UI"/>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Scharfe-S</author>
    <author>Gauss-L</author>
  </authors>
  <commentList>
    <comment ref="A2" authorId="0" shapeId="0" xr:uid="{00000000-0006-0000-0600-000001000000}">
      <text>
        <r>
          <rPr>
            <b/>
            <sz val="8"/>
            <color indexed="81"/>
            <rFont val="Tahoma"/>
            <family val="2"/>
          </rPr>
          <t>Fälligkeiten</t>
        </r>
        <r>
          <rPr>
            <sz val="8"/>
            <color indexed="81"/>
            <rFont val="Tahoma"/>
            <family val="2"/>
          </rPr>
          <t xml:space="preserve">
Es sind die planmäßig fällig werdenden Tilgungen für die am Erhebungsstichtag bestehenden Schulden getrennt nach Kassenkrediten, Wertpapierschulden und Krediten jeweils beim nicht-öffentlichen Bereich, gegliedert nach den fünf folgenden Jahren und dem darüber hinausgehenden restlichen Zeitraum, anzugeben. Variabel verzinste Schuldarten sind im jeweiligen Rechnungsjahr als „darunter-Position“ anzugeben. Hierzu zählen auch Kreditvereinbarungen mit Derivaten. 
Der nicht-öffentliche Bereich umfasst:
– Kreditinstitute
– Sonstiger inländischer Bereich
– Sonstiger ausländischer Bereich 
</t>
        </r>
      </text>
    </comment>
    <comment ref="C2" authorId="0" shapeId="0" xr:uid="{00000000-0006-0000-0600-000002000000}">
      <text>
        <r>
          <rPr>
            <b/>
            <sz val="8"/>
            <color indexed="81"/>
            <rFont val="Tahoma"/>
            <family val="2"/>
          </rPr>
          <t xml:space="preserve">Plausibilitätskontrolle Fälligkeiten "Kassenkredite"
</t>
        </r>
        <r>
          <rPr>
            <sz val="8"/>
            <color indexed="81"/>
            <rFont val="Tahoma"/>
            <family val="2"/>
          </rPr>
          <t>Es wird geprüft, ob die jeweilige Darunter-Position kleiner oder gleich der Insgesamt-Position oben drüber ist.</t>
        </r>
      </text>
    </comment>
    <comment ref="F2" authorId="0" shapeId="0" xr:uid="{00000000-0006-0000-0600-000003000000}">
      <text>
        <r>
          <rPr>
            <b/>
            <sz val="8"/>
            <color indexed="81"/>
            <rFont val="Tahoma"/>
            <family val="2"/>
          </rPr>
          <t xml:space="preserve">Plausibilitätskontrolle Fälligkeiten "Wertpapierschulden"
</t>
        </r>
        <r>
          <rPr>
            <sz val="8"/>
            <color indexed="81"/>
            <rFont val="Tahoma"/>
            <family val="2"/>
          </rPr>
          <t>Es wird geprüft, ob die jeweilige Darunter-Position kleiner oder gleich der Insgesamt-Position oben drüber ist.</t>
        </r>
      </text>
    </comment>
    <comment ref="I2" authorId="0" shapeId="0" xr:uid="{00000000-0006-0000-0600-000004000000}">
      <text>
        <r>
          <rPr>
            <b/>
            <sz val="8"/>
            <color indexed="81"/>
            <rFont val="Tahoma"/>
            <family val="2"/>
          </rPr>
          <t xml:space="preserve">Plausibilitätskontrolle Fälligkeiten "Kredite"
</t>
        </r>
        <r>
          <rPr>
            <sz val="8"/>
            <color indexed="81"/>
            <rFont val="Tahoma"/>
            <family val="2"/>
          </rPr>
          <t>Es wird geprüft, ob die jeweilige Darunter-Position kleiner oder gleich der Insgesamt-Position oben drüber ist.</t>
        </r>
      </text>
    </comment>
    <comment ref="C17" authorId="1" shapeId="0" xr:uid="{00000000-0006-0000-0600-000005000000}">
      <text>
        <r>
          <rPr>
            <b/>
            <sz val="8"/>
            <color indexed="81"/>
            <rFont val="Tahoma"/>
            <family val="2"/>
          </rPr>
          <t xml:space="preserve">Plausibilitätskontrolle:
    </t>
        </r>
        <r>
          <rPr>
            <sz val="8"/>
            <color indexed="81"/>
            <rFont val="Tahoma"/>
            <family val="2"/>
          </rPr>
          <t>Arbeitsblatt "Kassenkredite": Summe (H24:H38)</t>
        </r>
        <r>
          <rPr>
            <b/>
            <sz val="8"/>
            <color indexed="81"/>
            <rFont val="Tahoma"/>
            <family val="2"/>
          </rPr>
          <t xml:space="preserve">
</t>
        </r>
        <r>
          <rPr>
            <sz val="8"/>
            <color indexed="81"/>
            <rFont val="Tahoma"/>
            <family val="2"/>
          </rPr>
          <t>= Fälligkeiten Summe (E17)</t>
        </r>
      </text>
    </comment>
    <comment ref="F17" authorId="1" shapeId="0" xr:uid="{00000000-0006-0000-0600-000006000000}">
      <text>
        <r>
          <rPr>
            <b/>
            <sz val="8"/>
            <color indexed="81"/>
            <rFont val="Tahoma"/>
            <family val="2"/>
          </rPr>
          <t xml:space="preserve">Plausibilitätskontrolle:
    </t>
        </r>
        <r>
          <rPr>
            <sz val="8"/>
            <color indexed="81"/>
            <rFont val="Tahoma"/>
            <family val="2"/>
          </rPr>
          <t>Arbeitsblatt "Wertpapiere": Zelle "P15"</t>
        </r>
        <r>
          <rPr>
            <b/>
            <sz val="8"/>
            <color indexed="81"/>
            <rFont val="Tahoma"/>
            <family val="2"/>
          </rPr>
          <t xml:space="preserve">
</t>
        </r>
        <r>
          <rPr>
            <sz val="8"/>
            <color indexed="81"/>
            <rFont val="Tahoma"/>
            <family val="2"/>
          </rPr>
          <t>= Fälligkeiten Summe (H17)</t>
        </r>
      </text>
    </comment>
    <comment ref="I17" authorId="1" shapeId="0" xr:uid="{00000000-0006-0000-0600-000007000000}">
      <text>
        <r>
          <rPr>
            <b/>
            <sz val="8"/>
            <color indexed="81"/>
            <rFont val="Tahoma"/>
            <family val="2"/>
          </rPr>
          <t xml:space="preserve">Plausibilitätskontrolle:
    </t>
        </r>
        <r>
          <rPr>
            <sz val="8"/>
            <color indexed="81"/>
            <rFont val="Tahoma"/>
            <family val="2"/>
          </rPr>
          <t>Arbeitsblatt "Kredite": Summe (Q26:Q40)</t>
        </r>
        <r>
          <rPr>
            <b/>
            <sz val="8"/>
            <color indexed="81"/>
            <rFont val="Tahoma"/>
            <family val="2"/>
          </rPr>
          <t xml:space="preserve">
</t>
        </r>
        <r>
          <rPr>
            <sz val="8"/>
            <color indexed="81"/>
            <rFont val="Tahoma"/>
            <family val="2"/>
          </rPr>
          <t>= Fälligkeiten Summe (K17)</t>
        </r>
      </text>
    </comment>
    <comment ref="A21" authorId="0" shapeId="0" xr:uid="{00000000-0006-0000-0600-000008000000}">
      <text>
        <r>
          <rPr>
            <b/>
            <sz val="8"/>
            <color indexed="81"/>
            <rFont val="Tahoma"/>
            <family val="2"/>
          </rPr>
          <t xml:space="preserve">Bemerkungen
</t>
        </r>
        <r>
          <rPr>
            <sz val="8"/>
            <color indexed="81"/>
            <rFont val="Tahoma"/>
            <family val="2"/>
          </rPr>
          <t xml:space="preserve">Bitte beachten Sie, dass sich die Bemerkungen auf den gesamten Fragebogen beziehen.
Vielen Dank.
</t>
        </r>
      </text>
    </comment>
  </commentList>
</comments>
</file>

<file path=xl/sharedStrings.xml><?xml version="1.0" encoding="utf-8"?>
<sst xmlns="http://schemas.openxmlformats.org/spreadsheetml/2006/main" count="726" uniqueCount="549">
  <si>
    <t>Code</t>
  </si>
  <si>
    <t>bei Ländern</t>
  </si>
  <si>
    <t>bei Gemeinden/Gemeindeverbänden</t>
  </si>
  <si>
    <t>bei Zweckverbänden und dergleichen</t>
  </si>
  <si>
    <t>bei Kreditinstituten</t>
  </si>
  <si>
    <t>Euro-Währung</t>
  </si>
  <si>
    <t>Fremdwährung</t>
  </si>
  <si>
    <t>bei sonstigen öffentlichen Sonderrechnungen</t>
  </si>
  <si>
    <t>P1999</t>
  </si>
  <si>
    <t>P1009</t>
  </si>
  <si>
    <t>P1019</t>
  </si>
  <si>
    <t>P1029</t>
  </si>
  <si>
    <t>P1039</t>
  </si>
  <si>
    <t>P1049</t>
  </si>
  <si>
    <t>P1059</t>
  </si>
  <si>
    <t>P1069</t>
  </si>
  <si>
    <t>P1079</t>
  </si>
  <si>
    <t>P1089</t>
  </si>
  <si>
    <t>P1099</t>
  </si>
  <si>
    <t>P1109</t>
  </si>
  <si>
    <t>P1119</t>
  </si>
  <si>
    <t>Geldmarktpapiere</t>
  </si>
  <si>
    <t>P2020</t>
  </si>
  <si>
    <t>P2030</t>
  </si>
  <si>
    <t>P2040</t>
  </si>
  <si>
    <t>P2050</t>
  </si>
  <si>
    <t>P2140</t>
  </si>
  <si>
    <t>P2150</t>
  </si>
  <si>
    <t>P2160</t>
  </si>
  <si>
    <t>P2990</t>
  </si>
  <si>
    <t>P2022</t>
  </si>
  <si>
    <t>P2021</t>
  </si>
  <si>
    <t>P2031</t>
  </si>
  <si>
    <t>P2041</t>
  </si>
  <si>
    <t>P2051</t>
  </si>
  <si>
    <t>P2141</t>
  </si>
  <si>
    <t>P2151</t>
  </si>
  <si>
    <t>P2161</t>
  </si>
  <si>
    <t>P2991</t>
  </si>
  <si>
    <t>P2032</t>
  </si>
  <si>
    <t>P2042</t>
  </si>
  <si>
    <t>P2052</t>
  </si>
  <si>
    <t>P2142</t>
  </si>
  <si>
    <t>P2152</t>
  </si>
  <si>
    <t>P2162</t>
  </si>
  <si>
    <t>P2992</t>
  </si>
  <si>
    <t>P2029</t>
  </si>
  <si>
    <t>P2039</t>
  </si>
  <si>
    <t>P2049</t>
  </si>
  <si>
    <t>P2059</t>
  </si>
  <si>
    <t>P2149</t>
  </si>
  <si>
    <t>P2159</t>
  </si>
  <si>
    <t>P2169</t>
  </si>
  <si>
    <t>P2999</t>
  </si>
  <si>
    <t>Laufzeit bis einschl. 1 Jahr</t>
  </si>
  <si>
    <t>P3000</t>
  </si>
  <si>
    <t>P3010</t>
  </si>
  <si>
    <t>P3020</t>
  </si>
  <si>
    <t>P3030</t>
  </si>
  <si>
    <t>P3040</t>
  </si>
  <si>
    <t>P3050</t>
  </si>
  <si>
    <t>P3060</t>
  </si>
  <si>
    <t>P3070</t>
  </si>
  <si>
    <t>P3080</t>
  </si>
  <si>
    <t>P3090</t>
  </si>
  <si>
    <t>P3100</t>
  </si>
  <si>
    <t>P3110</t>
  </si>
  <si>
    <t>P3120</t>
  </si>
  <si>
    <t>P3130</t>
  </si>
  <si>
    <t>P3140</t>
  </si>
  <si>
    <t>P3150</t>
  </si>
  <si>
    <t>P3160</t>
  </si>
  <si>
    <t>P3170</t>
  </si>
  <si>
    <t>P3180</t>
  </si>
  <si>
    <t>P3190</t>
  </si>
  <si>
    <t>P3200</t>
  </si>
  <si>
    <t>P3210</t>
  </si>
  <si>
    <t>P3220</t>
  </si>
  <si>
    <t>P3230</t>
  </si>
  <si>
    <t>P3240</t>
  </si>
  <si>
    <t>P3250</t>
  </si>
  <si>
    <t>P3260</t>
  </si>
  <si>
    <t>P3270</t>
  </si>
  <si>
    <t>P3280</t>
  </si>
  <si>
    <t>P3290</t>
  </si>
  <si>
    <t>P3300</t>
  </si>
  <si>
    <t>P3310</t>
  </si>
  <si>
    <t>P3320</t>
  </si>
  <si>
    <t>P3330</t>
  </si>
  <si>
    <t>P3340</t>
  </si>
  <si>
    <t>P3350</t>
  </si>
  <si>
    <t>P3990</t>
  </si>
  <si>
    <t>P3001</t>
  </si>
  <si>
    <t>P3011</t>
  </si>
  <si>
    <t>P3021</t>
  </si>
  <si>
    <t>P3031</t>
  </si>
  <si>
    <t>P3041</t>
  </si>
  <si>
    <t>P3051</t>
  </si>
  <si>
    <t>P3061</t>
  </si>
  <si>
    <t>P3071</t>
  </si>
  <si>
    <t>P3081</t>
  </si>
  <si>
    <t>P3091</t>
  </si>
  <si>
    <t>P3101</t>
  </si>
  <si>
    <t>P3111</t>
  </si>
  <si>
    <t>P3121</t>
  </si>
  <si>
    <t>P3131</t>
  </si>
  <si>
    <t>P3141</t>
  </si>
  <si>
    <t>P3151</t>
  </si>
  <si>
    <t>P3161</t>
  </si>
  <si>
    <t>P3171</t>
  </si>
  <si>
    <t>P3181</t>
  </si>
  <si>
    <t>P3191</t>
  </si>
  <si>
    <t>P3201</t>
  </si>
  <si>
    <t>P3211</t>
  </si>
  <si>
    <t>P3221</t>
  </si>
  <si>
    <t>P3231</t>
  </si>
  <si>
    <t>P3241</t>
  </si>
  <si>
    <t>P3251</t>
  </si>
  <si>
    <t>P3261</t>
  </si>
  <si>
    <t>P3271</t>
  </si>
  <si>
    <t>P3281</t>
  </si>
  <si>
    <t>P3291</t>
  </si>
  <si>
    <t>P3301</t>
  </si>
  <si>
    <t>P3311</t>
  </si>
  <si>
    <t>P3321</t>
  </si>
  <si>
    <t>P3331</t>
  </si>
  <si>
    <t>P3341</t>
  </si>
  <si>
    <t>P3351</t>
  </si>
  <si>
    <t>P3991</t>
  </si>
  <si>
    <t>P3002</t>
  </si>
  <si>
    <t>P3012</t>
  </si>
  <si>
    <t>P3022</t>
  </si>
  <si>
    <t>P3032</t>
  </si>
  <si>
    <t>P3042</t>
  </si>
  <si>
    <t>P3052</t>
  </si>
  <si>
    <t>P3062</t>
  </si>
  <si>
    <t>P3072</t>
  </si>
  <si>
    <t>P3082</t>
  </si>
  <si>
    <t>P3092</t>
  </si>
  <si>
    <t>P3102</t>
  </si>
  <si>
    <t>P3112</t>
  </si>
  <si>
    <t>P3122</t>
  </si>
  <si>
    <t>P3132</t>
  </si>
  <si>
    <t>P3142</t>
  </si>
  <si>
    <t>P3152</t>
  </si>
  <si>
    <t>P3162</t>
  </si>
  <si>
    <t>P3172</t>
  </si>
  <si>
    <t>P3182</t>
  </si>
  <si>
    <t>P3192</t>
  </si>
  <si>
    <t>P3202</t>
  </si>
  <si>
    <t>P3212</t>
  </si>
  <si>
    <t>P3222</t>
  </si>
  <si>
    <t>P3232</t>
  </si>
  <si>
    <t>P3242</t>
  </si>
  <si>
    <t>P3252</t>
  </si>
  <si>
    <t>P3262</t>
  </si>
  <si>
    <t>P3272</t>
  </si>
  <si>
    <t>P3282</t>
  </si>
  <si>
    <t>P3292</t>
  </si>
  <si>
    <t>P3302</t>
  </si>
  <si>
    <t>P3312</t>
  </si>
  <si>
    <t>P3322</t>
  </si>
  <si>
    <t>P3332</t>
  </si>
  <si>
    <t>P3342</t>
  </si>
  <si>
    <t>P3352</t>
  </si>
  <si>
    <t>P3992</t>
  </si>
  <si>
    <t>P3009</t>
  </si>
  <si>
    <t>P3019</t>
  </si>
  <si>
    <t>P3029</t>
  </si>
  <si>
    <t>P3039</t>
  </si>
  <si>
    <t>P3049</t>
  </si>
  <si>
    <t>P3059</t>
  </si>
  <si>
    <t>P3069</t>
  </si>
  <si>
    <t>P3079</t>
  </si>
  <si>
    <t>P3089</t>
  </si>
  <si>
    <t>P3099</t>
  </si>
  <si>
    <t>P3109</t>
  </si>
  <si>
    <t>P3119</t>
  </si>
  <si>
    <t>P3129</t>
  </si>
  <si>
    <t>P3139</t>
  </si>
  <si>
    <t>P3149</t>
  </si>
  <si>
    <t>P3159</t>
  </si>
  <si>
    <t>P3169</t>
  </si>
  <si>
    <t>P3179</t>
  </si>
  <si>
    <t>P3189</t>
  </si>
  <si>
    <t>P3199</t>
  </si>
  <si>
    <t>P3209</t>
  </si>
  <si>
    <t>P3219</t>
  </si>
  <si>
    <t>P3229</t>
  </si>
  <si>
    <t>P3239</t>
  </si>
  <si>
    <t>P3249</t>
  </si>
  <si>
    <t>P3259</t>
  </si>
  <si>
    <t>P3269</t>
  </si>
  <si>
    <t>P3279</t>
  </si>
  <si>
    <t>P3289</t>
  </si>
  <si>
    <t>P3299</t>
  </si>
  <si>
    <t>P3309</t>
  </si>
  <si>
    <t>P3319</t>
  </si>
  <si>
    <t>P3329</t>
  </si>
  <si>
    <t>P3339</t>
  </si>
  <si>
    <t>P3349</t>
  </si>
  <si>
    <t>P3359</t>
  </si>
  <si>
    <t>P3999</t>
  </si>
  <si>
    <t>Kreditähnliche Rechtsgeschäfte</t>
  </si>
  <si>
    <t>Hypothekenschulden</t>
  </si>
  <si>
    <t>Grundschulden</t>
  </si>
  <si>
    <t>Rentenschulden</t>
  </si>
  <si>
    <t>P6009</t>
  </si>
  <si>
    <t>P6010</t>
  </si>
  <si>
    <t>insgesamt</t>
  </si>
  <si>
    <t>darunter: variabel verzinst</t>
  </si>
  <si>
    <t>P7999</t>
  </si>
  <si>
    <t xml:space="preserve">beim Bund                                                                            </t>
  </si>
  <si>
    <t>Finanzierungsleasing</t>
  </si>
  <si>
    <t>P9999</t>
  </si>
  <si>
    <t>P2023</t>
  </si>
  <si>
    <t>P2024</t>
  </si>
  <si>
    <t>P2033</t>
  </si>
  <si>
    <t>P2034</t>
  </si>
  <si>
    <t>P2043</t>
  </si>
  <si>
    <t>P2053</t>
  </si>
  <si>
    <t>P2143</t>
  </si>
  <si>
    <t>P2153</t>
  </si>
  <si>
    <t>P2163</t>
  </si>
  <si>
    <t>P2993</t>
  </si>
  <si>
    <t>P2044</t>
  </si>
  <si>
    <t>P2054</t>
  </si>
  <si>
    <t>P2144</t>
  </si>
  <si>
    <t>P2154</t>
  </si>
  <si>
    <t>P2164</t>
  </si>
  <si>
    <t>P2994</t>
  </si>
  <si>
    <t>beim sonstigen inländischen Bereich</t>
  </si>
  <si>
    <t>beim sonstigen ausländischen Bereich</t>
  </si>
  <si>
    <t>Laufzeit mehr als 5 Jahre</t>
  </si>
  <si>
    <t>Summe</t>
  </si>
  <si>
    <t>Bemerkungen</t>
  </si>
  <si>
    <t>Laufzeit über 1 Jahr bis einschl. 5 Jahre</t>
  </si>
  <si>
    <t xml:space="preserve">Summe </t>
  </si>
  <si>
    <t>Plausi-bilitäts-kontrolle</t>
  </si>
  <si>
    <t>P5000</t>
  </si>
  <si>
    <t>P6000</t>
  </si>
  <si>
    <t>P6020</t>
  </si>
  <si>
    <t>P6030</t>
  </si>
  <si>
    <t>P6040</t>
  </si>
  <si>
    <t>P6990</t>
  </si>
  <si>
    <t>P7990</t>
  </si>
  <si>
    <t>P5009</t>
  </si>
  <si>
    <t>P6019</t>
  </si>
  <si>
    <t>P6029</t>
  </si>
  <si>
    <t>P6039</t>
  </si>
  <si>
    <t>P6049</t>
  </si>
  <si>
    <t>P6999</t>
  </si>
  <si>
    <t>Excel-Erhebungshilfe für die (automatisierte) Datenlieferung über das IDEV-Formular</t>
  </si>
  <si>
    <t>Stichtag der Erhebung</t>
  </si>
  <si>
    <t>Allgemeine Hinweise zur Bedienung</t>
  </si>
  <si>
    <t>Plausibi-litäts-kontrolle</t>
  </si>
  <si>
    <t>Berichtsstellen-Nr.</t>
  </si>
  <si>
    <t>P2170</t>
  </si>
  <si>
    <t>P2171</t>
  </si>
  <si>
    <t>P2172</t>
  </si>
  <si>
    <t>P2173</t>
  </si>
  <si>
    <t>P2174</t>
  </si>
  <si>
    <t>P2179</t>
  </si>
  <si>
    <t>P3993</t>
  </si>
  <si>
    <t>Hintergrund und Ziel der Excel-Eingabehilfe</t>
  </si>
  <si>
    <t>Kapitalmarktpapiere</t>
  </si>
  <si>
    <t>Laufzeit über 5 Jahre</t>
  </si>
  <si>
    <t xml:space="preserve">Seit dem Berichtsjahr 2010 ist eine Lieferung der Daten für die Schuldenstatistik über einen Excel-Fragebogen, der direkt über ein IDEV-Upload verschickt wird, aufgrund eines Beschlusses der Amtsleiter nicht mehr möglich. 
Als gesicherter elektronischer Lieferweg ist lediglich das IDEV-Formular vorgesehen. Um den Berichtspflichtigen jedoch parallel eine Möglichkeit zu geben, die Daten elektronisch mit dem Rechnungssystem zu verknüpfen, wird die hier vorliegende Excel-Erhebungshilfe den Berichtspflichtigen zur Verfügung gestellt.
</t>
  </si>
  <si>
    <t>Öffentlicher Bereich</t>
  </si>
  <si>
    <t>Nicht-öffentlicher Bereich</t>
  </si>
  <si>
    <t>Wertpapierschulden</t>
  </si>
  <si>
    <t>Kredite (Restschuld nach Ursprungslaufzeiten)</t>
  </si>
  <si>
    <t>ÖPP-Projekte</t>
  </si>
  <si>
    <t>P6060</t>
  </si>
  <si>
    <t>P6070</t>
  </si>
  <si>
    <t>P6069</t>
  </si>
  <si>
    <t>P6079</t>
  </si>
  <si>
    <t>Projektsummen insgesamt</t>
  </si>
  <si>
    <t>bei verbundenen Unternehmen, Beteiligungen und Sondervermögen</t>
  </si>
  <si>
    <t>darunter:</t>
  </si>
  <si>
    <t>P5100</t>
  </si>
  <si>
    <t>P5109</t>
  </si>
  <si>
    <t>P5200</t>
  </si>
  <si>
    <t>P5209</t>
  </si>
  <si>
    <t>Plausibilitäts-kontrolle</t>
  </si>
  <si>
    <t>Insgesamt</t>
  </si>
  <si>
    <t>Schuldenübernahme</t>
  </si>
  <si>
    <t xml:space="preserve">vom Bund                                                                            </t>
  </si>
  <si>
    <t>P4109</t>
  </si>
  <si>
    <t>P4209</t>
  </si>
  <si>
    <t>P4309</t>
  </si>
  <si>
    <t>von Ländern</t>
  </si>
  <si>
    <t>P4119</t>
  </si>
  <si>
    <t>P4219</t>
  </si>
  <si>
    <t>P4319</t>
  </si>
  <si>
    <t>von Gemeinden/Gemeindeverbänden</t>
  </si>
  <si>
    <t>P4129</t>
  </si>
  <si>
    <t>P4229</t>
  </si>
  <si>
    <t>P4329</t>
  </si>
  <si>
    <t>von Zweckverbänden und dergleichen</t>
  </si>
  <si>
    <t>P4139</t>
  </si>
  <si>
    <t>P4239</t>
  </si>
  <si>
    <t>P4339</t>
  </si>
  <si>
    <t>P4149</t>
  </si>
  <si>
    <t>P4249</t>
  </si>
  <si>
    <t>P4349</t>
  </si>
  <si>
    <t>von verbundenen Unternehmen, Beteiligungen und Sondervermögen</t>
  </si>
  <si>
    <t>P4159</t>
  </si>
  <si>
    <t>P4259</t>
  </si>
  <si>
    <t>P4359</t>
  </si>
  <si>
    <t>von sonstigen öffentlichen Sonderrechnungen</t>
  </si>
  <si>
    <t>P4169</t>
  </si>
  <si>
    <t>P4269</t>
  </si>
  <si>
    <t>P4369</t>
  </si>
  <si>
    <t>von Kreditinstituten</t>
  </si>
  <si>
    <t>P4179</t>
  </si>
  <si>
    <t>P4279</t>
  </si>
  <si>
    <t>P4379</t>
  </si>
  <si>
    <t>vom sonstigen inländischen Bereich</t>
  </si>
  <si>
    <t>P4189</t>
  </si>
  <si>
    <t>P4289</t>
  </si>
  <si>
    <t>P4389</t>
  </si>
  <si>
    <t>vom sonstigen ausländischen Bereich</t>
  </si>
  <si>
    <t>P4199</t>
  </si>
  <si>
    <t>P4299</t>
  </si>
  <si>
    <t>P4399</t>
  </si>
  <si>
    <t>P4499</t>
  </si>
  <si>
    <t>P4599</t>
  </si>
  <si>
    <t>P4699</t>
  </si>
  <si>
    <t>Insgesamt (Summe P1999, P2999, P3999, P5009, P6999)</t>
  </si>
  <si>
    <t>P7910</t>
  </si>
  <si>
    <t>P7930</t>
  </si>
  <si>
    <t>P7919</t>
  </si>
  <si>
    <t>P7939</t>
  </si>
  <si>
    <t>P7940</t>
  </si>
  <si>
    <t>P7949</t>
  </si>
  <si>
    <t>P7950</t>
  </si>
  <si>
    <t>P7959</t>
  </si>
  <si>
    <t>gegenüber dem nicht-öffentlichen Bereich</t>
  </si>
  <si>
    <t>gegenüber dem öffentlichen Bereich</t>
  </si>
  <si>
    <t>mit nachverhandelten Vertragsbedingungen</t>
  </si>
  <si>
    <t>Bisher geleistete Zahlungen aller laufenden ÖPP-Projekte insgesamt</t>
  </si>
  <si>
    <t>Fehlanzeige</t>
  </si>
  <si>
    <t>Investitionssummen insgesamt</t>
  </si>
  <si>
    <t>P6080</t>
  </si>
  <si>
    <t>P6081</t>
  </si>
  <si>
    <t>P6089</t>
  </si>
  <si>
    <t>P6090</t>
  </si>
  <si>
    <t>P6091</t>
  </si>
  <si>
    <t>P6099</t>
  </si>
  <si>
    <t>P1000</t>
  </si>
  <si>
    <t>P1010</t>
  </si>
  <si>
    <t>P1020</t>
  </si>
  <si>
    <t>P1030</t>
  </si>
  <si>
    <t>P1040</t>
  </si>
  <si>
    <t>P1050</t>
  </si>
  <si>
    <t>P1060</t>
  </si>
  <si>
    <t>P1070</t>
  </si>
  <si>
    <t>P1080</t>
  </si>
  <si>
    <t>P1090</t>
  </si>
  <si>
    <t>P1100</t>
  </si>
  <si>
    <t>P1110</t>
  </si>
  <si>
    <t>P1990</t>
  </si>
  <si>
    <t>P1200</t>
  </si>
  <si>
    <t>P1210</t>
  </si>
  <si>
    <t>P1220</t>
  </si>
  <si>
    <t>P1230</t>
  </si>
  <si>
    <t>P1240</t>
  </si>
  <si>
    <t>P1250</t>
  </si>
  <si>
    <t>P1260</t>
  </si>
  <si>
    <t>P1270</t>
  </si>
  <si>
    <t>P1280</t>
  </si>
  <si>
    <t>P1290</t>
  </si>
  <si>
    <t>P1300</t>
  </si>
  <si>
    <t>P1310</t>
  </si>
  <si>
    <t>P1320</t>
  </si>
  <si>
    <t>P1330</t>
  </si>
  <si>
    <t>P1340</t>
  </si>
  <si>
    <t>P1350</t>
  </si>
  <si>
    <t>P1360</t>
  </si>
  <si>
    <t>P1370</t>
  </si>
  <si>
    <t>P1380</t>
  </si>
  <si>
    <t>P1390</t>
  </si>
  <si>
    <t>P1400</t>
  </si>
  <si>
    <t>P1410</t>
  </si>
  <si>
    <t>P1420</t>
  </si>
  <si>
    <t>P1430</t>
  </si>
  <si>
    <t>P1209</t>
  </si>
  <si>
    <t>P1219</t>
  </si>
  <si>
    <t>P1229</t>
  </si>
  <si>
    <t>P1239</t>
  </si>
  <si>
    <t>P1249</t>
  </si>
  <si>
    <t>P1259</t>
  </si>
  <si>
    <t>P1269</t>
  </si>
  <si>
    <t>P1289</t>
  </si>
  <si>
    <t>P1299</t>
  </si>
  <si>
    <t>P1309</t>
  </si>
  <si>
    <t>P1319</t>
  </si>
  <si>
    <t>P1329</t>
  </si>
  <si>
    <t>P1339</t>
  </si>
  <si>
    <t>P1349</t>
  </si>
  <si>
    <t>P1359</t>
  </si>
  <si>
    <t>P1369</t>
  </si>
  <si>
    <t>P1379</t>
  </si>
  <si>
    <t>P1389</t>
  </si>
  <si>
    <t>P1399</t>
  </si>
  <si>
    <t>P1409</t>
  </si>
  <si>
    <t>P1419</t>
  </si>
  <si>
    <t>P1429</t>
  </si>
  <si>
    <t>P1439</t>
  </si>
  <si>
    <t>P1279</t>
  </si>
  <si>
    <t>Kassenkredite</t>
  </si>
  <si>
    <t>Kredite</t>
  </si>
  <si>
    <t>P8209</t>
  </si>
  <si>
    <t>P8219</t>
  </si>
  <si>
    <t>P8229</t>
  </si>
  <si>
    <t>P8239</t>
  </si>
  <si>
    <t>P8249</t>
  </si>
  <si>
    <t>P8259</t>
  </si>
  <si>
    <t>P8269</t>
  </si>
  <si>
    <t>P8279</t>
  </si>
  <si>
    <t>P8289</t>
  </si>
  <si>
    <t>P8299</t>
  </si>
  <si>
    <t>P8309</t>
  </si>
  <si>
    <t>P8319</t>
  </si>
  <si>
    <t>P8409</t>
  </si>
  <si>
    <t>P8419</t>
  </si>
  <si>
    <t>P8429</t>
  </si>
  <si>
    <t>P8439</t>
  </si>
  <si>
    <t>P8449</t>
  </si>
  <si>
    <t>P8459</t>
  </si>
  <si>
    <t>P8469</t>
  </si>
  <si>
    <t>P8479</t>
  </si>
  <si>
    <t>P8489</t>
  </si>
  <si>
    <t>P8499</t>
  </si>
  <si>
    <t>P8509</t>
  </si>
  <si>
    <t>P8519</t>
  </si>
  <si>
    <t>P8609</t>
  </si>
  <si>
    <t>P8619</t>
  </si>
  <si>
    <t>P8629</t>
  </si>
  <si>
    <t>P8639</t>
  </si>
  <si>
    <t>P8649</t>
  </si>
  <si>
    <t>P8659</t>
  </si>
  <si>
    <t>P8669</t>
  </si>
  <si>
    <t>P8679</t>
  </si>
  <si>
    <t>P8689</t>
  </si>
  <si>
    <t>P8699</t>
  </si>
  <si>
    <t>P8709</t>
  </si>
  <si>
    <t>P8719</t>
  </si>
  <si>
    <t>P8399</t>
  </si>
  <si>
    <t>P8599</t>
  </si>
  <si>
    <t>P8799</t>
  </si>
  <si>
    <t xml:space="preserve">darunter: </t>
  </si>
  <si>
    <t>P2890</t>
  </si>
  <si>
    <t>P2891</t>
  </si>
  <si>
    <t>P2892</t>
  </si>
  <si>
    <t>P2893</t>
  </si>
  <si>
    <t>P2894</t>
  </si>
  <si>
    <t>P2899</t>
  </si>
  <si>
    <t>bei verbundenen Unter-nehmen, Beteiligungen und Sondervermögen</t>
  </si>
  <si>
    <t>Energie-Einspar-Contracting (Finanzierung durch Contractinggeber)</t>
  </si>
  <si>
    <t>Fälligkeiten der Schulden beim nicht-öffentlichen Bereich</t>
  </si>
  <si>
    <t>darunter: Geleistete Baukostenzuschüsse</t>
  </si>
  <si>
    <t>Schulden der kommunalen Haushalte (GF2-Fragebogen)</t>
  </si>
  <si>
    <t>Verbindlichkeiten aus Lieferungen und Leistungen und erhaltene Anzahlungen</t>
  </si>
  <si>
    <t>Restkaufgelder im Zusammenhang mit Grundstücksgeschäften sowie Forfaitierung mit Einredeverzicht</t>
  </si>
  <si>
    <t>darunter: gegenüber öffentlich bestimmten Kreditinstituten</t>
  </si>
  <si>
    <t>beim Bund</t>
  </si>
  <si>
    <t>P1600</t>
  </si>
  <si>
    <t>P1609</t>
  </si>
  <si>
    <t>P1610</t>
  </si>
  <si>
    <t>P1620</t>
  </si>
  <si>
    <t>P1630</t>
  </si>
  <si>
    <t>P1640</t>
  </si>
  <si>
    <t>P1650</t>
  </si>
  <si>
    <t>P1660</t>
  </si>
  <si>
    <t>P1670</t>
  </si>
  <si>
    <t>P1680</t>
  </si>
  <si>
    <t>P1619</t>
  </si>
  <si>
    <t>P1629</t>
  </si>
  <si>
    <t>P1639</t>
  </si>
  <si>
    <t>P1649</t>
  </si>
  <si>
    <t>P1659</t>
  </si>
  <si>
    <t>P1669</t>
  </si>
  <si>
    <t>P1679</t>
  </si>
  <si>
    <t>P1689</t>
  </si>
  <si>
    <t>P1710</t>
  </si>
  <si>
    <t>P1720</t>
  </si>
  <si>
    <t>P1730</t>
  </si>
  <si>
    <t>P1740</t>
  </si>
  <si>
    <t>P1750</t>
  </si>
  <si>
    <t>P1760</t>
  </si>
  <si>
    <t>P1770</t>
  </si>
  <si>
    <t>P1780</t>
  </si>
  <si>
    <t>P1719</t>
  </si>
  <si>
    <t>P1729</t>
  </si>
  <si>
    <t>P1739</t>
  </si>
  <si>
    <t>P1749</t>
  </si>
  <si>
    <t>P1759</t>
  </si>
  <si>
    <t>P1769</t>
  </si>
  <si>
    <t>P1779</t>
  </si>
  <si>
    <t>P1789</t>
  </si>
  <si>
    <t xml:space="preserve">Kassenkredite (ohne Cash-Pooling im öffentlichen Bereich) </t>
  </si>
  <si>
    <r>
      <t xml:space="preserve">Cash-Pool-Führer (CF): </t>
    </r>
    <r>
      <rPr>
        <sz val="10"/>
        <rFont val="Arial"/>
        <family val="2"/>
      </rPr>
      <t>Verbindlichkeiten gegenüber zuführenden Einheiten</t>
    </r>
  </si>
  <si>
    <r>
      <t xml:space="preserve">Cash-Pool-Einheit (CE): </t>
    </r>
    <r>
      <rPr>
        <sz val="10"/>
        <rFont val="Arial"/>
        <family val="2"/>
      </rPr>
      <t>für eigenen Liquiditätsbedarf entnommene Mittel</t>
    </r>
  </si>
  <si>
    <r>
      <rPr>
        <b/>
        <sz val="10"/>
        <rFont val="Arial"/>
        <family val="2"/>
      </rPr>
      <t xml:space="preserve">Cash-Pool-Führer (CF): </t>
    </r>
    <r>
      <rPr>
        <sz val="10"/>
        <rFont val="Arial"/>
        <family val="2"/>
      </rPr>
      <t>für Cash-Pool-Einheiten aufgenommene Kassenkredite</t>
    </r>
  </si>
  <si>
    <t>Cash-Pooling/Einheitskasse/Amtskasse im öffentlichen Bereich</t>
  </si>
  <si>
    <t>Summe (Kassenkredite inkl. von Cash-Pool-Einheit für eigenen Liquiditätsbedarf entnommene Mittel)</t>
  </si>
  <si>
    <t>Plausibilitätskontrolle:</t>
  </si>
  <si>
    <t>davon:</t>
  </si>
  <si>
    <t>P5020</t>
  </si>
  <si>
    <t>P5029</t>
  </si>
  <si>
    <t>P5030</t>
  </si>
  <si>
    <t>P5039</t>
  </si>
  <si>
    <t>Bürgschaften, Garantien und sonstige Gewährleistungen</t>
  </si>
  <si>
    <t>Ursprungslaufzeit (vereinbartes Zahlungsziel) bis einschl. 1 Jahr</t>
  </si>
  <si>
    <t>Ursprungslaufzeit (vereinbartes Zahlungsziel) über 1 Jahr</t>
  </si>
  <si>
    <t>bei der Sozialversicherung</t>
  </si>
  <si>
    <t>Zur Vermeidung von Rückfragen bitten wir Sie, hier auf besondere Ereignisse und Umstände hinzuweisen, aus denen auffällige Veränderungen gegenüber dem Vorjahr oder außergewöhnliche Verhältnisse erklärt werden können, insbesondere im Fall von Ein- und Ausgliederungen. (Mindestens 10 Zeichen, maximal 1000 Zeichen)</t>
  </si>
  <si>
    <t>P2180</t>
  </si>
  <si>
    <t>Anleihen</t>
  </si>
  <si>
    <t>Restlaufzeit der Schulden beim nicht-öffentlichen Bereich</t>
  </si>
  <si>
    <t>Durchschnittliche Restlaufzeit (in Tagen)</t>
  </si>
  <si>
    <t>P8909</t>
  </si>
  <si>
    <t>Ursprungslaufzeit bis einschl. 1 Jahr</t>
  </si>
  <si>
    <t>Ursprungslaufzeit über 1 Jahr bis einschl. 5 Jahre</t>
  </si>
  <si>
    <t>Ursprungslaufzeit über 5 Jahre</t>
  </si>
  <si>
    <t xml:space="preserve">Bezogen auf die Schulden beim nicht-öffentlichen Bereich (in Euro) </t>
  </si>
  <si>
    <t>Summe Schulden / Summe der gewichteten Schulden</t>
  </si>
  <si>
    <t>Z9899</t>
  </si>
  <si>
    <r>
      <t>Aufbau der Excel-Datei</t>
    </r>
    <r>
      <rPr>
        <sz val="10"/>
        <rFont val="Arial"/>
        <family val="2"/>
      </rPr>
      <t xml:space="preserve">
Die Excel-Eingabehilfe ist adäquat zum Fragebogen der Schuldenstatistik mit den Tabellenblättern
- Kassenkredite
- Wertpapiere
- Kredite
- Weitere Verpflichtungen
- Schuldenübernahmen
- Restlaufzeit
- Fälligkeiten                                                                                                                                                                                                                            
aufgebaut. Erläuterungen zu den einzelnen Fragebogenpositionen sind als Kommentare an die jeweiligen Zellen angefügt.
Zwischen- und Endsummen (grau unterlegt) werden jeweils automatisch generiert. 
Die Berichtsstellennummer sowie die Angabe zum Berichtsjahr sind nur auf diesem Tabellenblatt einzutragen (farbige Zellen) und werden auf den anderen Tabellenblättern automatisch generiert.  
</t>
    </r>
    <r>
      <rPr>
        <b/>
        <sz val="10"/>
        <color indexed="62"/>
        <rFont val="Arial"/>
        <family val="2"/>
      </rPr>
      <t>Zulässige Werte und Plausibilitätsprüfungen</t>
    </r>
    <r>
      <rPr>
        <sz val="10"/>
        <rFont val="Arial"/>
        <family val="2"/>
      </rPr>
      <t xml:space="preserve">
Die jeweiligen Werte sind in vollen Euro einzutragen, negative Werte sind nicht zulässig.
Darüber hinaus erfolgt bei den Tabellenblättern „Wertpapiere“, „Kredite“ sowie „Fälligkeiten“ eine Plausibilitätsprüfung (Spalte D oder E). Insbesondere wird geprüft:
     Stand Vorjahr + Aufnahmen – Tilgung + Sonstige Zugänge – Sonstige Abgänge = Stand Berichtsjahr
sowie
     „Darunter-Position“ &lt;= Hauptpositionen
</t>
    </r>
    <r>
      <rPr>
        <b/>
        <sz val="10"/>
        <color indexed="62"/>
        <rFont val="Arial"/>
        <family val="2"/>
      </rPr>
      <t xml:space="preserve">    
Nach der Eingabe der Werte
</t>
    </r>
    <r>
      <rPr>
        <sz val="10"/>
        <rFont val="Arial"/>
        <family val="2"/>
      </rPr>
      <t>Nachdem Sie alle Werte eingegeben habe, können Sie über den nebenstehenden Button "csv-Datei speichern" eine CSV-Datei erzeugen.
Diese ist dann in einem importfähigen Format für das IDEV-Formular.</t>
    </r>
  </si>
  <si>
    <t>Nachweis der einzelnen Schuldenpositionen beim nicht-öffentlichen Bereich</t>
  </si>
  <si>
    <t>Ausfüllhilfe zur Berechnung des Merkmals "Durchschnittliche Restlaufzeit (in Tagen)" (Code P8909)</t>
  </si>
  <si>
    <t>zur Liquiditätssicherung aufgenom-mene Wertpapiere</t>
  </si>
  <si>
    <t>von Factoring-Kapitalgesellschaften übernommen</t>
  </si>
  <si>
    <t>darunter: gegenüber sonstigen öffentlichen Fonds, Einrichtungen und Unternehmen
(ohne Kreditinstitute)</t>
  </si>
  <si>
    <r>
      <rPr>
        <u/>
        <sz val="10"/>
        <color theme="1"/>
        <rFont val="Arial"/>
        <family val="2"/>
      </rPr>
      <t>Hintergrund:</t>
    </r>
    <r>
      <rPr>
        <sz val="10"/>
        <color theme="1"/>
        <rFont val="Arial"/>
        <family val="2"/>
      </rPr>
      <t xml:space="preserve"> Mit Verordnung (EU) 2023/734 des Europäischen Parlaments und des Rates vom 15. März 2023 wurde die Verordnung (EU) Nr. 549/2013 des Europäischen Parlaments und des Rates vom 21. Mai 2013 (ESA VO 549/2013) zum Europäischen System Volkswirtschaft-licher Gesamtrechnungen auf nationaler und regionaler Ebene in der Europäischen Union (ESVG 2010) revidiert. Dies hat Auswirkungen auf das Lieferprogramm an Eurostat, wodurch eine Erweiterung des Erhebungsprogramms der jährlichen Schuldenstatistik für Einheiten des Sektors Staat notwendig wird. In der Schuldenstatistik werden die Schulden generell nach Ursprungslaufzeiten erhoben. Die revidierte EU-Verordnung verlangt nun auch die Übermittlung der „durchschnittlichen Restlaufzeiten der Schulden beim nicht-öffentlichen Bereich“.</t>
    </r>
  </si>
  <si>
    <t>Geldmarkt-papiere</t>
  </si>
  <si>
    <t>Sonstige
Kapital-markt-papiere</t>
  </si>
  <si>
    <t>Nullkupon-Anleihen als Kapitalmarkt-papiere</t>
  </si>
  <si>
    <t>bei Gemeinden/ Gemeindeverbänden</t>
  </si>
  <si>
    <t>31.12.2024</t>
  </si>
  <si>
    <t>Z9890</t>
  </si>
  <si>
    <t>P8900</t>
  </si>
  <si>
    <t>Datum der
vertraglich festgelegten Laufzeit</t>
  </si>
  <si>
    <r>
      <t xml:space="preserve">Restbetrag am Erhebungsstichtag
</t>
    </r>
    <r>
      <rPr>
        <sz val="9"/>
        <color theme="1"/>
        <rFont val="Arial"/>
        <family val="2"/>
      </rPr>
      <t>in vollen Euro</t>
    </r>
  </si>
  <si>
    <r>
      <t xml:space="preserve">Restlaufzeit
</t>
    </r>
    <r>
      <rPr>
        <sz val="9"/>
        <color theme="1"/>
        <rFont val="Arial"/>
        <family val="2"/>
      </rPr>
      <t>in Tagen</t>
    </r>
  </si>
  <si>
    <t>Erhebungsstichtag:</t>
  </si>
  <si>
    <t>Restlaufzeit x Restbetrag am Erhebungsstichtag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</si>
</sst>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32" x14ac:knownFonts="1">
    <font>
      <sz val="10"/>
      <name val="Arial"/>
    </font>
    <font>
      <sz val="10"/>
      <name val="Arial"/>
      <family val="2"/>
    </font>
    <font>
      <sz val="8"/>
      <name val="Arial"/>
      <family val="2"/>
    </font>
    <font>
      <sz val="10"/>
      <name val="Arial"/>
      <family val="2"/>
    </font>
    <font>
      <b/>
      <sz val="14"/>
      <name val="Arial"/>
      <family val="2"/>
    </font>
    <font>
      <sz val="11"/>
      <name val="Arial"/>
      <family val="2"/>
    </font>
    <font>
      <b/>
      <sz val="11"/>
      <name val="Arial"/>
      <family val="2"/>
    </font>
    <font>
      <b/>
      <sz val="12"/>
      <name val="Arial"/>
      <family val="2"/>
    </font>
    <font>
      <sz val="8"/>
      <name val="Arial"/>
      <family val="2"/>
    </font>
    <font>
      <i/>
      <sz val="10"/>
      <name val="Arial"/>
      <family val="2"/>
    </font>
    <font>
      <b/>
      <sz val="10"/>
      <name val="Arial"/>
      <family val="2"/>
    </font>
    <font>
      <b/>
      <sz val="9"/>
      <color indexed="10"/>
      <name val="Arial"/>
      <family val="2"/>
    </font>
    <font>
      <sz val="8"/>
      <color indexed="81"/>
      <name val="Tahoma"/>
      <family val="2"/>
    </font>
    <font>
      <b/>
      <sz val="8"/>
      <color indexed="81"/>
      <name val="Tahoma"/>
      <family val="2"/>
    </font>
    <font>
      <u/>
      <sz val="8"/>
      <color indexed="81"/>
      <name val="Tahoma"/>
      <family val="2"/>
    </font>
    <font>
      <b/>
      <sz val="16"/>
      <color indexed="62"/>
      <name val="Arial"/>
      <family val="2"/>
    </font>
    <font>
      <b/>
      <sz val="10"/>
      <color indexed="62"/>
      <name val="Arial"/>
      <family val="2"/>
    </font>
    <font>
      <b/>
      <u/>
      <sz val="10"/>
      <color indexed="62"/>
      <name val="Arial"/>
      <family val="2"/>
    </font>
    <font>
      <sz val="10"/>
      <color indexed="10"/>
      <name val="Arial"/>
      <family val="2"/>
    </font>
    <font>
      <sz val="9"/>
      <color indexed="81"/>
      <name val="Tahoma"/>
      <family val="2"/>
    </font>
    <font>
      <b/>
      <sz val="9"/>
      <color indexed="81"/>
      <name val="Tahoma"/>
      <family val="2"/>
    </font>
    <font>
      <b/>
      <sz val="10"/>
      <color rgb="FF000000"/>
      <name val="Arial"/>
      <family val="2"/>
    </font>
    <font>
      <sz val="10"/>
      <color rgb="FFFF0000"/>
      <name val="Arial"/>
      <family val="2"/>
    </font>
    <font>
      <sz val="10"/>
      <color indexed="12"/>
      <name val="MS Sans Serif"/>
      <family val="2"/>
    </font>
    <font>
      <sz val="10"/>
      <color theme="1"/>
      <name val="Arial"/>
      <family val="2"/>
    </font>
    <font>
      <b/>
      <u/>
      <sz val="8"/>
      <color indexed="81"/>
      <name val="Tahoma"/>
      <family val="2"/>
    </font>
    <font>
      <b/>
      <sz val="9"/>
      <color indexed="81"/>
      <name val="Segoe UI"/>
      <family val="2"/>
    </font>
    <font>
      <sz val="9"/>
      <color indexed="81"/>
      <name val="Segoe UI"/>
      <family val="2"/>
    </font>
    <font>
      <b/>
      <sz val="10"/>
      <color theme="1"/>
      <name val="Arial"/>
      <family val="2"/>
    </font>
    <font>
      <u/>
      <sz val="10"/>
      <color theme="1"/>
      <name val="Arial"/>
      <family val="2"/>
    </font>
    <font>
      <sz val="9"/>
      <color rgb="FFFF0000"/>
      <name val="Arial"/>
      <family val="2"/>
    </font>
    <font>
      <sz val="9"/>
      <color theme="1"/>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C000"/>
        <bgColor indexed="64"/>
      </patternFill>
    </fill>
  </fills>
  <borders count="1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auto="1"/>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auto="1"/>
      </bottom>
      <diagonal/>
    </border>
    <border>
      <left style="medium">
        <color indexed="64"/>
      </left>
      <right style="thin">
        <color indexed="64"/>
      </right>
      <top style="thick">
        <color indexed="64"/>
      </top>
      <bottom style="medium">
        <color auto="1"/>
      </bottom>
      <diagonal/>
    </border>
    <border>
      <left style="thin">
        <color indexed="64"/>
      </left>
      <right style="thick">
        <color auto="1"/>
      </right>
      <top style="thick">
        <color indexed="64"/>
      </top>
      <bottom style="medium">
        <color indexed="64"/>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thick">
        <color auto="1"/>
      </right>
      <top style="medium">
        <color indexed="64"/>
      </top>
      <bottom/>
      <diagonal/>
    </border>
    <border>
      <left style="thick">
        <color indexed="64"/>
      </left>
      <right style="thin">
        <color indexed="64"/>
      </right>
      <top/>
      <bottom style="medium">
        <color indexed="64"/>
      </bottom>
      <diagonal/>
    </border>
    <border>
      <left style="thin">
        <color indexed="64"/>
      </left>
      <right style="thick">
        <color auto="1"/>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auto="1"/>
      </right>
      <top/>
      <bottom style="thick">
        <color auto="1"/>
      </bottom>
      <diagonal/>
    </border>
    <border>
      <left/>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0" fontId="1" fillId="0" borderId="0"/>
    <xf numFmtId="0" fontId="23" fillId="0" borderId="0" applyNumberFormat="0" applyFill="0" applyBorder="0" applyAlignment="0" applyProtection="0"/>
    <xf numFmtId="0" fontId="24" fillId="0" borderId="0"/>
  </cellStyleXfs>
  <cellXfs count="651">
    <xf numFmtId="0" fontId="0" fillId="0" borderId="0" xfId="0"/>
    <xf numFmtId="49" fontId="3" fillId="0" borderId="0" xfId="0" applyNumberFormat="1" applyFont="1" applyFill="1"/>
    <xf numFmtId="0" fontId="3" fillId="0" borderId="0" xfId="0" applyFont="1" applyFill="1"/>
    <xf numFmtId="0" fontId="3" fillId="0" borderId="0" xfId="0" applyFont="1" applyFill="1" applyAlignment="1"/>
    <xf numFmtId="0" fontId="8" fillId="2" borderId="0" xfId="0" applyFont="1" applyFill="1"/>
    <xf numFmtId="0" fontId="3" fillId="0" borderId="0" xfId="0" applyFont="1" applyFill="1" applyBorder="1" applyAlignment="1"/>
    <xf numFmtId="0" fontId="10" fillId="0" borderId="0" xfId="0" applyFont="1" applyFill="1" applyAlignment="1"/>
    <xf numFmtId="0" fontId="3" fillId="2" borderId="0" xfId="0" applyFont="1" applyFill="1"/>
    <xf numFmtId="0" fontId="3" fillId="2" borderId="0" xfId="0" applyFont="1" applyFill="1" applyAlignment="1">
      <alignment horizontal="right"/>
    </xf>
    <xf numFmtId="0" fontId="3" fillId="2" borderId="0" xfId="0" applyFont="1" applyFill="1" applyBorder="1"/>
    <xf numFmtId="49" fontId="3" fillId="2" borderId="0" xfId="0" applyNumberFormat="1" applyFont="1" applyFill="1"/>
    <xf numFmtId="49" fontId="3" fillId="2" borderId="0" xfId="0" applyNumberFormat="1" applyFont="1" applyFill="1" applyBorder="1"/>
    <xf numFmtId="0" fontId="4" fillId="2" borderId="0" xfId="0" applyFont="1" applyFill="1" applyBorder="1" applyAlignment="1"/>
    <xf numFmtId="49" fontId="8" fillId="2" borderId="0" xfId="0" applyNumberFormat="1" applyFont="1" applyFill="1"/>
    <xf numFmtId="49" fontId="3" fillId="2" borderId="0" xfId="0" applyNumberFormat="1" applyFont="1" applyFill="1" applyBorder="1" applyAlignment="1"/>
    <xf numFmtId="0" fontId="3" fillId="2" borderId="0" xfId="0" applyFont="1" applyFill="1" applyAlignment="1"/>
    <xf numFmtId="49" fontId="8" fillId="2" borderId="0" xfId="0" applyNumberFormat="1" applyFont="1" applyFill="1" applyBorder="1"/>
    <xf numFmtId="0" fontId="3" fillId="2" borderId="0" xfId="0" applyFont="1" applyFill="1" applyBorder="1" applyAlignment="1">
      <alignment horizontal="right"/>
    </xf>
    <xf numFmtId="49" fontId="10" fillId="3" borderId="3" xfId="0" applyNumberFormat="1" applyFont="1" applyFill="1" applyBorder="1" applyAlignment="1">
      <alignment vertical="center"/>
    </xf>
    <xf numFmtId="49" fontId="3" fillId="2" borderId="4" xfId="0" applyNumberFormat="1" applyFont="1" applyFill="1" applyBorder="1" applyAlignment="1">
      <alignment vertical="center"/>
    </xf>
    <xf numFmtId="49" fontId="3" fillId="2" borderId="5" xfId="0" applyNumberFormat="1" applyFont="1" applyFill="1" applyBorder="1" applyAlignment="1">
      <alignment vertical="center"/>
    </xf>
    <xf numFmtId="0" fontId="3" fillId="2" borderId="0" xfId="0" applyFont="1" applyFill="1" applyAlignment="1">
      <alignment vertical="center"/>
    </xf>
    <xf numFmtId="49" fontId="3" fillId="2" borderId="6" xfId="0" applyNumberFormat="1" applyFont="1" applyFill="1" applyBorder="1" applyAlignment="1">
      <alignment vertical="center" wrapText="1"/>
    </xf>
    <xf numFmtId="0" fontId="10" fillId="3" borderId="7" xfId="0" applyFont="1" applyFill="1" applyBorder="1" applyAlignment="1">
      <alignment vertical="center"/>
    </xf>
    <xf numFmtId="0" fontId="10" fillId="3" borderId="8" xfId="0" applyFont="1" applyFill="1" applyBorder="1" applyAlignment="1">
      <alignment horizontal="center" vertical="center"/>
    </xf>
    <xf numFmtId="0" fontId="10" fillId="2" borderId="0" xfId="0" applyFont="1" applyFill="1" applyAlignment="1">
      <alignment vertical="center"/>
    </xf>
    <xf numFmtId="0" fontId="3" fillId="2" borderId="0" xfId="0" applyFont="1" applyFill="1" applyBorder="1" applyAlignment="1"/>
    <xf numFmtId="3" fontId="3" fillId="2" borderId="10" xfId="0" applyNumberFormat="1" applyFont="1" applyFill="1" applyBorder="1" applyAlignment="1" applyProtection="1">
      <alignment horizontal="right" vertical="center"/>
      <protection locked="0"/>
    </xf>
    <xf numFmtId="0" fontId="5" fillId="2" borderId="0" xfId="0" applyFont="1" applyFill="1" applyAlignment="1">
      <alignment horizontal="left" vertical="top"/>
    </xf>
    <xf numFmtId="0" fontId="5" fillId="2" borderId="0" xfId="0" applyFont="1" applyFill="1" applyBorder="1" applyAlignment="1">
      <alignment horizontal="left" vertical="top"/>
    </xf>
    <xf numFmtId="49" fontId="3" fillId="2" borderId="0" xfId="0" applyNumberFormat="1" applyFont="1" applyFill="1" applyAlignment="1"/>
    <xf numFmtId="0" fontId="11" fillId="2" borderId="0" xfId="0" applyFont="1" applyFill="1" applyBorder="1" applyAlignment="1">
      <alignment horizontal="left" vertical="top"/>
    </xf>
    <xf numFmtId="49" fontId="7" fillId="2" borderId="0" xfId="0" applyNumberFormat="1" applyFont="1" applyFill="1" applyBorder="1" applyAlignment="1"/>
    <xf numFmtId="49" fontId="15" fillId="2" borderId="0" xfId="0" applyNumberFormat="1" applyFont="1" applyFill="1" applyAlignment="1">
      <alignment horizontal="left"/>
    </xf>
    <xf numFmtId="0" fontId="16" fillId="2" borderId="0" xfId="0" applyFont="1" applyFill="1" applyBorder="1"/>
    <xf numFmtId="0" fontId="16" fillId="2" borderId="0" xfId="0" applyFont="1" applyFill="1"/>
    <xf numFmtId="49" fontId="16" fillId="2" borderId="0" xfId="0" applyNumberFormat="1" applyFont="1" applyFill="1" applyBorder="1"/>
    <xf numFmtId="0" fontId="17" fillId="2" borderId="0" xfId="0" applyFont="1" applyFill="1"/>
    <xf numFmtId="0" fontId="0" fillId="2" borderId="0" xfId="0" applyFill="1" applyAlignment="1"/>
    <xf numFmtId="1" fontId="0" fillId="2" borderId="0" xfId="0" applyNumberFormat="1" applyFill="1" applyBorder="1"/>
    <xf numFmtId="49" fontId="6" fillId="2" borderId="0" xfId="0" applyNumberFormat="1" applyFont="1" applyFill="1" applyBorder="1" applyAlignment="1" applyProtection="1">
      <alignment horizontal="right" vertical="center"/>
      <protection locked="0"/>
    </xf>
    <xf numFmtId="0" fontId="18" fillId="2" borderId="0" xfId="0" applyFont="1" applyFill="1" applyAlignment="1"/>
    <xf numFmtId="49" fontId="10" fillId="3" borderId="0" xfId="0" applyNumberFormat="1" applyFont="1" applyFill="1" applyAlignment="1" applyProtection="1">
      <alignment horizontal="right"/>
      <protection locked="0"/>
    </xf>
    <xf numFmtId="49" fontId="10" fillId="3" borderId="0" xfId="0" applyNumberFormat="1" applyFont="1" applyFill="1" applyBorder="1" applyAlignment="1" applyProtection="1">
      <alignment horizontal="right" vertical="center"/>
      <protection locked="0"/>
    </xf>
    <xf numFmtId="3" fontId="10" fillId="3" borderId="15" xfId="0" applyNumberFormat="1" applyFont="1" applyFill="1" applyBorder="1" applyAlignment="1">
      <alignment horizontal="right" vertical="center"/>
    </xf>
    <xf numFmtId="0" fontId="3" fillId="3" borderId="1"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7" xfId="0" applyFont="1" applyFill="1" applyBorder="1" applyAlignment="1">
      <alignment horizontal="center" vertical="center"/>
    </xf>
    <xf numFmtId="3" fontId="10" fillId="3" borderId="16" xfId="0" applyNumberFormat="1" applyFont="1" applyFill="1" applyBorder="1" applyAlignment="1">
      <alignment horizontal="right" vertical="center"/>
    </xf>
    <xf numFmtId="3" fontId="3" fillId="0" borderId="9" xfId="0" applyNumberFormat="1" applyFont="1" applyFill="1" applyBorder="1" applyAlignment="1" applyProtection="1">
      <alignment horizontal="right" vertical="center"/>
      <protection locked="0"/>
    </xf>
    <xf numFmtId="0" fontId="3" fillId="3" borderId="27" xfId="0" applyFont="1" applyFill="1" applyBorder="1" applyAlignment="1">
      <alignment horizontal="center"/>
    </xf>
    <xf numFmtId="3" fontId="3" fillId="2" borderId="28" xfId="0" applyNumberFormat="1" applyFont="1" applyFill="1" applyBorder="1" applyAlignment="1" applyProtection="1">
      <alignment horizontal="right" shrinkToFit="1"/>
      <protection locked="0"/>
    </xf>
    <xf numFmtId="3" fontId="3" fillId="2" borderId="29" xfId="0" applyNumberFormat="1" applyFont="1" applyFill="1" applyBorder="1" applyAlignment="1" applyProtection="1">
      <alignment horizontal="right" shrinkToFit="1"/>
      <protection locked="0"/>
    </xf>
    <xf numFmtId="0" fontId="3" fillId="3" borderId="30" xfId="0" applyFont="1" applyFill="1" applyBorder="1" applyAlignment="1">
      <alignment horizontal="center"/>
    </xf>
    <xf numFmtId="3" fontId="3" fillId="2" borderId="31" xfId="0" applyNumberFormat="1" applyFont="1" applyFill="1" applyBorder="1" applyAlignment="1" applyProtection="1">
      <alignment horizontal="right" shrinkToFit="1"/>
      <protection locked="0"/>
    </xf>
    <xf numFmtId="3" fontId="3" fillId="2" borderId="32" xfId="0" applyNumberFormat="1" applyFont="1" applyFill="1" applyBorder="1" applyAlignment="1" applyProtection="1">
      <alignment horizontal="right" shrinkToFit="1"/>
      <protection locked="0"/>
    </xf>
    <xf numFmtId="0" fontId="3" fillId="3" borderId="33" xfId="0" applyFont="1" applyFill="1" applyBorder="1" applyAlignment="1">
      <alignment horizontal="center"/>
    </xf>
    <xf numFmtId="0" fontId="3" fillId="3" borderId="34" xfId="0" applyFont="1" applyFill="1" applyBorder="1" applyAlignment="1">
      <alignment horizontal="center"/>
    </xf>
    <xf numFmtId="0" fontId="3" fillId="3" borderId="35" xfId="0" applyFont="1" applyFill="1" applyBorder="1" applyAlignment="1">
      <alignment horizontal="center"/>
    </xf>
    <xf numFmtId="0" fontId="3" fillId="3" borderId="36" xfId="0" applyFont="1" applyFill="1" applyBorder="1" applyAlignment="1">
      <alignment horizontal="center"/>
    </xf>
    <xf numFmtId="0" fontId="10" fillId="3" borderId="37" xfId="0" applyFont="1" applyFill="1" applyBorder="1" applyAlignment="1">
      <alignment horizontal="center" vertical="center"/>
    </xf>
    <xf numFmtId="0" fontId="10" fillId="3" borderId="40" xfId="0" applyFont="1" applyFill="1" applyBorder="1" applyAlignment="1">
      <alignment vertical="center"/>
    </xf>
    <xf numFmtId="49" fontId="10" fillId="3" borderId="41" xfId="0" applyNumberFormat="1" applyFont="1" applyFill="1" applyBorder="1" applyAlignment="1">
      <alignment vertical="center"/>
    </xf>
    <xf numFmtId="49" fontId="3" fillId="0" borderId="42" xfId="0" applyNumberFormat="1" applyFont="1" applyFill="1" applyBorder="1" applyAlignment="1">
      <alignment horizontal="center" vertical="center"/>
    </xf>
    <xf numFmtId="49" fontId="10" fillId="3" borderId="43" xfId="0" applyNumberFormat="1" applyFont="1" applyFill="1" applyBorder="1" applyAlignment="1">
      <alignment horizontal="center" vertical="center"/>
    </xf>
    <xf numFmtId="1" fontId="1" fillId="2" borderId="0" xfId="0" applyNumberFormat="1" applyFont="1" applyFill="1" applyBorder="1"/>
    <xf numFmtId="3" fontId="3" fillId="2" borderId="23" xfId="0" applyNumberFormat="1" applyFont="1" applyFill="1" applyBorder="1" applyAlignment="1" applyProtection="1">
      <alignment horizontal="right" shrinkToFit="1"/>
      <protection locked="0"/>
    </xf>
    <xf numFmtId="3" fontId="3" fillId="2" borderId="45" xfId="0" applyNumberFormat="1" applyFont="1" applyFill="1" applyBorder="1" applyAlignment="1" applyProtection="1">
      <alignment horizontal="right" shrinkToFit="1"/>
      <protection locked="0"/>
    </xf>
    <xf numFmtId="3" fontId="3" fillId="0" borderId="10" xfId="0" applyNumberFormat="1" applyFont="1" applyFill="1" applyBorder="1" applyAlignment="1" applyProtection="1">
      <alignment horizontal="right" vertical="center"/>
      <protection locked="0"/>
    </xf>
    <xf numFmtId="0" fontId="0" fillId="3" borderId="48" xfId="0" applyFill="1" applyBorder="1" applyAlignment="1">
      <alignment vertical="center"/>
    </xf>
    <xf numFmtId="0" fontId="0" fillId="3" borderId="52" xfId="0" applyFill="1" applyBorder="1" applyAlignment="1">
      <alignment vertical="center"/>
    </xf>
    <xf numFmtId="0" fontId="4" fillId="2" borderId="0" xfId="0" applyFont="1" applyFill="1" applyAlignment="1">
      <alignment vertical="center"/>
    </xf>
    <xf numFmtId="49" fontId="3" fillId="2" borderId="0" xfId="0" applyNumberFormat="1" applyFont="1" applyFill="1" applyAlignment="1">
      <alignment vertical="center"/>
    </xf>
    <xf numFmtId="0" fontId="0" fillId="0" borderId="0" xfId="0" applyFill="1"/>
    <xf numFmtId="0" fontId="1" fillId="2" borderId="0" xfId="0" applyFont="1" applyFill="1" applyBorder="1" applyAlignment="1">
      <alignment horizontal="center" vertical="center"/>
    </xf>
    <xf numFmtId="0" fontId="3" fillId="2" borderId="0" xfId="0" applyFont="1" applyFill="1" applyBorder="1" applyAlignment="1">
      <alignment horizontal="right" vertical="center"/>
    </xf>
    <xf numFmtId="1" fontId="1" fillId="3" borderId="21" xfId="0" applyNumberFormat="1" applyFont="1" applyFill="1" applyBorder="1" applyAlignment="1">
      <alignment horizontal="center" vertical="center" wrapText="1"/>
    </xf>
    <xf numFmtId="3" fontId="22" fillId="4" borderId="73" xfId="0" applyNumberFormat="1" applyFont="1" applyFill="1" applyBorder="1" applyAlignment="1" applyProtection="1">
      <alignment horizontal="center" shrinkToFit="1"/>
    </xf>
    <xf numFmtId="3" fontId="22" fillId="4" borderId="38" xfId="0" applyNumberFormat="1" applyFont="1" applyFill="1" applyBorder="1" applyAlignment="1" applyProtection="1">
      <alignment horizontal="center" shrinkToFit="1"/>
    </xf>
    <xf numFmtId="3" fontId="22" fillId="4" borderId="18" xfId="0" applyNumberFormat="1" applyFont="1" applyFill="1" applyBorder="1" applyAlignment="1" applyProtection="1">
      <alignment horizontal="center" shrinkToFit="1"/>
    </xf>
    <xf numFmtId="49" fontId="3" fillId="3" borderId="24" xfId="0" applyNumberFormat="1" applyFont="1" applyFill="1" applyBorder="1" applyAlignment="1">
      <alignment horizontal="center" vertical="center" wrapText="1"/>
    </xf>
    <xf numFmtId="0" fontId="4" fillId="0" borderId="0" xfId="0" applyFont="1" applyFill="1" applyAlignment="1">
      <alignment vertical="center"/>
    </xf>
    <xf numFmtId="0" fontId="3" fillId="0" borderId="0" xfId="0" applyFont="1" applyFill="1" applyBorder="1" applyAlignment="1">
      <alignment horizontal="right"/>
    </xf>
    <xf numFmtId="1" fontId="1" fillId="3" borderId="78" xfId="0" applyNumberFormat="1" applyFont="1" applyFill="1" applyBorder="1" applyAlignment="1">
      <alignment horizontal="center" vertical="center" wrapText="1"/>
    </xf>
    <xf numFmtId="49" fontId="1" fillId="0" borderId="58" xfId="0" applyNumberFormat="1" applyFont="1" applyFill="1" applyBorder="1" applyAlignment="1">
      <alignment horizontal="center" vertical="center"/>
    </xf>
    <xf numFmtId="49" fontId="1" fillId="0" borderId="85" xfId="0" applyNumberFormat="1" applyFont="1" applyFill="1" applyBorder="1" applyAlignment="1">
      <alignment horizontal="center" vertical="center"/>
    </xf>
    <xf numFmtId="49" fontId="1" fillId="0" borderId="44"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25" xfId="0" applyNumberFormat="1" applyFont="1" applyFill="1" applyBorder="1" applyAlignment="1">
      <alignment horizontal="center" vertical="center"/>
    </xf>
    <xf numFmtId="0" fontId="1" fillId="4" borderId="7" xfId="0" applyFont="1" applyFill="1" applyBorder="1" applyAlignment="1" applyProtection="1">
      <alignment horizontal="center" vertical="center" wrapText="1"/>
    </xf>
    <xf numFmtId="49" fontId="10" fillId="3" borderId="8" xfId="0" applyNumberFormat="1" applyFont="1" applyFill="1" applyBorder="1" applyAlignment="1">
      <alignment horizontal="center" vertical="center"/>
    </xf>
    <xf numFmtId="164" fontId="1" fillId="2" borderId="0" xfId="0" applyNumberFormat="1" applyFont="1" applyFill="1" applyBorder="1"/>
    <xf numFmtId="3" fontId="10" fillId="3" borderId="11" xfId="0" applyNumberFormat="1" applyFont="1" applyFill="1" applyBorder="1" applyAlignment="1">
      <alignment horizontal="right" vertical="center"/>
    </xf>
    <xf numFmtId="0" fontId="1" fillId="2" borderId="0" xfId="0" applyFont="1" applyFill="1" applyAlignment="1">
      <alignment vertical="center"/>
    </xf>
    <xf numFmtId="49" fontId="1" fillId="2" borderId="0" xfId="0" applyNumberFormat="1"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right" vertical="center"/>
    </xf>
    <xf numFmtId="49" fontId="1" fillId="3" borderId="26" xfId="0" applyNumberFormat="1" applyFont="1" applyFill="1" applyBorder="1" applyAlignment="1">
      <alignment horizontal="center" vertical="center" wrapText="1"/>
    </xf>
    <xf numFmtId="1" fontId="1" fillId="3" borderId="11" xfId="0" applyNumberFormat="1" applyFont="1" applyFill="1" applyBorder="1" applyAlignment="1">
      <alignment horizontal="center" vertical="center" wrapText="1"/>
    </xf>
    <xf numFmtId="0" fontId="1" fillId="0" borderId="0" xfId="0" applyFont="1" applyFill="1" applyAlignment="1"/>
    <xf numFmtId="3" fontId="1" fillId="0" borderId="22" xfId="0" applyNumberFormat="1" applyFont="1" applyFill="1" applyBorder="1" applyAlignment="1" applyProtection="1">
      <alignment horizontal="right" vertical="center"/>
      <protection locked="0"/>
    </xf>
    <xf numFmtId="0" fontId="1" fillId="0" borderId="0" xfId="0" applyFont="1" applyFill="1" applyBorder="1" applyAlignment="1"/>
    <xf numFmtId="3" fontId="1" fillId="0" borderId="86" xfId="0" applyNumberFormat="1" applyFont="1" applyFill="1" applyBorder="1" applyAlignment="1" applyProtection="1">
      <alignment horizontal="right" vertical="center"/>
      <protection locked="0"/>
    </xf>
    <xf numFmtId="3" fontId="1" fillId="0" borderId="10" xfId="0" applyNumberFormat="1" applyFont="1" applyFill="1" applyBorder="1" applyAlignment="1" applyProtection="1">
      <alignment horizontal="right" vertical="center"/>
      <protection locked="0"/>
    </xf>
    <xf numFmtId="3" fontId="1" fillId="0" borderId="53" xfId="0" applyNumberFormat="1" applyFont="1" applyFill="1" applyBorder="1" applyAlignment="1" applyProtection="1">
      <alignment horizontal="right" vertical="center"/>
      <protection locked="0"/>
    </xf>
    <xf numFmtId="49" fontId="10" fillId="3" borderId="47" xfId="0" applyNumberFormat="1" applyFont="1" applyFill="1" applyBorder="1" applyAlignment="1">
      <alignment vertical="center"/>
    </xf>
    <xf numFmtId="49" fontId="10" fillId="3" borderId="26" xfId="0" applyNumberFormat="1" applyFont="1" applyFill="1" applyBorder="1" applyAlignment="1">
      <alignment horizontal="center" vertical="center"/>
    </xf>
    <xf numFmtId="0" fontId="1" fillId="0" borderId="0" xfId="0" applyFont="1" applyFill="1"/>
    <xf numFmtId="0" fontId="1" fillId="0" borderId="0" xfId="0" applyFont="1" applyFill="1" applyBorder="1"/>
    <xf numFmtId="49" fontId="1" fillId="0" borderId="0" xfId="0" applyNumberFormat="1" applyFont="1" applyFill="1"/>
    <xf numFmtId="49" fontId="1" fillId="0" borderId="0" xfId="0" applyNumberFormat="1" applyFont="1" applyFill="1" applyBorder="1"/>
    <xf numFmtId="0" fontId="7" fillId="2" borderId="7" xfId="0" applyFont="1" applyFill="1" applyBorder="1" applyAlignment="1">
      <alignment vertical="center"/>
    </xf>
    <xf numFmtId="3" fontId="1" fillId="0" borderId="88" xfId="0" applyNumberFormat="1" applyFont="1" applyFill="1" applyBorder="1" applyAlignment="1" applyProtection="1">
      <alignment horizontal="right" vertical="center"/>
      <protection locked="0"/>
    </xf>
    <xf numFmtId="3" fontId="1" fillId="0" borderId="67" xfId="0" applyNumberFormat="1" applyFont="1" applyFill="1" applyBorder="1" applyAlignment="1" applyProtection="1">
      <alignment horizontal="right" vertical="center"/>
      <protection locked="0"/>
    </xf>
    <xf numFmtId="3" fontId="1" fillId="0" borderId="65" xfId="0" applyNumberFormat="1" applyFont="1" applyFill="1" applyBorder="1" applyAlignment="1" applyProtection="1">
      <alignment horizontal="right" vertical="center"/>
      <protection locked="0"/>
    </xf>
    <xf numFmtId="3" fontId="10" fillId="3" borderId="80" xfId="0" applyNumberFormat="1" applyFont="1" applyFill="1" applyBorder="1" applyAlignment="1">
      <alignment horizontal="right" vertical="center"/>
    </xf>
    <xf numFmtId="3" fontId="1" fillId="0" borderId="21" xfId="0" applyNumberFormat="1" applyFont="1" applyFill="1" applyBorder="1" applyAlignment="1" applyProtection="1">
      <alignment horizontal="right" vertical="center"/>
      <protection locked="0"/>
    </xf>
    <xf numFmtId="0" fontId="1" fillId="0" borderId="89" xfId="0" applyFont="1" applyFill="1" applyBorder="1" applyAlignment="1">
      <alignment horizontal="center" vertical="center" wrapText="1"/>
    </xf>
    <xf numFmtId="49" fontId="1" fillId="0" borderId="89" xfId="0" applyNumberFormat="1" applyFont="1" applyFill="1" applyBorder="1" applyAlignment="1">
      <alignment horizontal="center" vertical="center"/>
    </xf>
    <xf numFmtId="3" fontId="1" fillId="0" borderId="16" xfId="0" applyNumberFormat="1" applyFont="1" applyFill="1" applyBorder="1" applyAlignment="1" applyProtection="1">
      <alignment horizontal="right" vertical="center"/>
      <protection locked="0"/>
    </xf>
    <xf numFmtId="49" fontId="1" fillId="3" borderId="26" xfId="1"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3" fontId="1" fillId="0" borderId="9" xfId="0" applyNumberFormat="1" applyFont="1" applyFill="1" applyBorder="1" applyAlignment="1" applyProtection="1">
      <alignment horizontal="right" vertical="center"/>
      <protection locked="0"/>
    </xf>
    <xf numFmtId="3" fontId="1" fillId="0" borderId="52" xfId="0" applyNumberFormat="1" applyFont="1" applyFill="1" applyBorder="1" applyAlignment="1" applyProtection="1">
      <alignment horizontal="right" vertical="center"/>
      <protection locked="0"/>
    </xf>
    <xf numFmtId="1" fontId="1" fillId="2" borderId="0" xfId="0" applyNumberFormat="1" applyFont="1" applyFill="1" applyBorder="1" applyAlignment="1">
      <alignment horizontal="right"/>
    </xf>
    <xf numFmtId="49" fontId="10" fillId="3" borderId="92" xfId="0" applyNumberFormat="1" applyFont="1" applyFill="1" applyBorder="1" applyAlignment="1">
      <alignment horizontal="center" vertical="center"/>
    </xf>
    <xf numFmtId="3" fontId="10" fillId="3" borderId="78" xfId="0" applyNumberFormat="1" applyFont="1" applyFill="1" applyBorder="1" applyAlignment="1">
      <alignment horizontal="right" vertical="center"/>
    </xf>
    <xf numFmtId="3" fontId="10" fillId="3" borderId="56" xfId="0" applyNumberFormat="1" applyFont="1" applyFill="1" applyBorder="1" applyAlignment="1">
      <alignment horizontal="right" vertical="center"/>
    </xf>
    <xf numFmtId="49" fontId="1" fillId="0" borderId="43" xfId="0" applyNumberFormat="1" applyFont="1" applyFill="1" applyBorder="1" applyAlignment="1">
      <alignment horizontal="center" vertical="center"/>
    </xf>
    <xf numFmtId="3" fontId="1" fillId="0" borderId="15" xfId="0" applyNumberFormat="1" applyFont="1" applyFill="1" applyBorder="1" applyAlignment="1" applyProtection="1">
      <alignment horizontal="right" vertical="center"/>
      <protection locked="0"/>
    </xf>
    <xf numFmtId="3" fontId="1" fillId="0" borderId="75" xfId="0" applyNumberFormat="1" applyFont="1" applyFill="1" applyBorder="1" applyAlignment="1" applyProtection="1">
      <alignment horizontal="right" vertical="center"/>
      <protection locked="0"/>
    </xf>
    <xf numFmtId="3" fontId="1" fillId="4" borderId="87" xfId="0" applyNumberFormat="1" applyFont="1" applyFill="1" applyBorder="1" applyAlignment="1" applyProtection="1">
      <alignment horizontal="center" vertical="center" wrapText="1"/>
    </xf>
    <xf numFmtId="3" fontId="22" fillId="4" borderId="39" xfId="0" applyNumberFormat="1" applyFont="1" applyFill="1" applyBorder="1" applyAlignment="1" applyProtection="1">
      <alignment horizontal="center" vertical="center" wrapText="1"/>
    </xf>
    <xf numFmtId="3" fontId="22" fillId="4" borderId="19" xfId="0" applyNumberFormat="1" applyFont="1" applyFill="1" applyBorder="1" applyAlignment="1" applyProtection="1">
      <alignment horizontal="center" vertical="center" wrapText="1"/>
    </xf>
    <xf numFmtId="3" fontId="22" fillId="4" borderId="62" xfId="0" applyNumberFormat="1" applyFont="1" applyFill="1" applyBorder="1" applyAlignment="1" applyProtection="1">
      <alignment horizontal="center" vertical="center" wrapText="1"/>
    </xf>
    <xf numFmtId="0" fontId="4" fillId="2" borderId="0" xfId="1" applyFont="1" applyFill="1" applyAlignment="1">
      <alignment vertical="center"/>
    </xf>
    <xf numFmtId="49" fontId="1" fillId="2" borderId="0" xfId="1" applyNumberFormat="1" applyFont="1" applyFill="1" applyAlignment="1">
      <alignment vertical="center"/>
    </xf>
    <xf numFmtId="0" fontId="1" fillId="2" borderId="0" xfId="1" applyFont="1" applyFill="1" applyAlignment="1">
      <alignment vertical="center"/>
    </xf>
    <xf numFmtId="0" fontId="1" fillId="2" borderId="0" xfId="1" applyFont="1" applyFill="1" applyBorder="1" applyAlignment="1">
      <alignment horizontal="right" vertical="center"/>
    </xf>
    <xf numFmtId="0" fontId="1" fillId="2" borderId="0" xfId="1" applyFont="1" applyFill="1" applyAlignment="1">
      <alignment horizontal="right" vertical="center"/>
    </xf>
    <xf numFmtId="0" fontId="1" fillId="4" borderId="42" xfId="1" applyFont="1" applyFill="1" applyBorder="1" applyAlignment="1">
      <alignment horizontal="center" vertical="center" wrapText="1"/>
    </xf>
    <xf numFmtId="0" fontId="1" fillId="2" borderId="49" xfId="1" applyFont="1" applyFill="1" applyBorder="1" applyAlignment="1">
      <alignment horizontal="center" vertical="center"/>
    </xf>
    <xf numFmtId="3" fontId="1" fillId="2" borderId="9" xfId="1" applyNumberFormat="1" applyFont="1" applyFill="1" applyBorder="1" applyAlignment="1" applyProtection="1">
      <alignment horizontal="right" vertical="center"/>
      <protection locked="0"/>
    </xf>
    <xf numFmtId="0" fontId="1" fillId="3" borderId="24" xfId="1" applyFont="1" applyFill="1" applyBorder="1" applyAlignment="1">
      <alignment horizontal="left" vertical="center"/>
    </xf>
    <xf numFmtId="2" fontId="1" fillId="3" borderId="24" xfId="1" applyNumberFormat="1" applyFont="1" applyFill="1" applyBorder="1" applyAlignment="1">
      <alignment horizontal="center" vertical="center" wrapText="1"/>
    </xf>
    <xf numFmtId="0" fontId="1" fillId="3" borderId="25" xfId="1" applyFont="1" applyFill="1" applyBorder="1" applyAlignment="1">
      <alignment horizontal="left" vertical="center"/>
    </xf>
    <xf numFmtId="2" fontId="1" fillId="3" borderId="25" xfId="1" applyNumberFormat="1" applyFont="1" applyFill="1" applyBorder="1" applyAlignment="1">
      <alignment horizontal="center" vertical="center"/>
    </xf>
    <xf numFmtId="0" fontId="1" fillId="3" borderId="44" xfId="1" applyFont="1" applyFill="1" applyBorder="1" applyAlignment="1">
      <alignment horizontal="left" vertical="center"/>
    </xf>
    <xf numFmtId="2" fontId="1" fillId="3" borderId="44" xfId="1" applyNumberFormat="1" applyFont="1" applyFill="1" applyBorder="1" applyAlignment="1">
      <alignment horizontal="center" vertical="center"/>
    </xf>
    <xf numFmtId="0" fontId="1" fillId="2" borderId="42" xfId="1" applyFont="1" applyFill="1" applyBorder="1" applyAlignment="1">
      <alignment vertical="center" wrapText="1"/>
    </xf>
    <xf numFmtId="0" fontId="1" fillId="2" borderId="2" xfId="1" applyFont="1" applyFill="1" applyBorder="1" applyAlignment="1">
      <alignment horizontal="center" vertical="center"/>
    </xf>
    <xf numFmtId="0" fontId="1" fillId="2" borderId="44" xfId="1" applyFont="1" applyFill="1" applyBorder="1" applyAlignment="1">
      <alignment vertical="center"/>
    </xf>
    <xf numFmtId="0" fontId="1" fillId="2" borderId="1" xfId="1" applyFont="1" applyFill="1" applyBorder="1" applyAlignment="1">
      <alignment horizontal="center" vertical="center"/>
    </xf>
    <xf numFmtId="3" fontId="1" fillId="2" borderId="10" xfId="1" applyNumberFormat="1" applyFont="1" applyFill="1" applyBorder="1" applyAlignment="1" applyProtection="1">
      <alignment horizontal="right" vertical="center"/>
      <protection locked="0"/>
    </xf>
    <xf numFmtId="0" fontId="1" fillId="2" borderId="42" xfId="1" applyFont="1" applyFill="1" applyBorder="1" applyAlignment="1">
      <alignment vertical="center"/>
    </xf>
    <xf numFmtId="0" fontId="10" fillId="3" borderId="7" xfId="1" applyFont="1" applyFill="1" applyBorder="1" applyAlignment="1">
      <alignment vertical="center"/>
    </xf>
    <xf numFmtId="0" fontId="10" fillId="3" borderId="8" xfId="1" applyFont="1" applyFill="1" applyBorder="1" applyAlignment="1">
      <alignment horizontal="center" vertical="center"/>
    </xf>
    <xf numFmtId="3" fontId="10" fillId="3" borderId="16" xfId="1" applyNumberFormat="1" applyFont="1" applyFill="1" applyBorder="1" applyAlignment="1">
      <alignment horizontal="right" vertical="center"/>
    </xf>
    <xf numFmtId="0" fontId="10" fillId="3" borderId="17" xfId="1" applyFont="1" applyFill="1" applyBorder="1" applyAlignment="1">
      <alignment horizontal="center" vertical="center"/>
    </xf>
    <xf numFmtId="0" fontId="10" fillId="3" borderId="26" xfId="1" applyFont="1" applyFill="1" applyBorder="1" applyAlignment="1">
      <alignment horizontal="left" vertical="center"/>
    </xf>
    <xf numFmtId="0" fontId="10" fillId="3" borderId="93" xfId="1" applyFont="1" applyFill="1" applyBorder="1" applyAlignment="1">
      <alignment horizontal="center" vertical="center"/>
    </xf>
    <xf numFmtId="3" fontId="10" fillId="3" borderId="11" xfId="1" applyNumberFormat="1" applyFont="1" applyFill="1" applyBorder="1" applyAlignment="1">
      <alignment horizontal="right" vertical="center"/>
    </xf>
    <xf numFmtId="0" fontId="1" fillId="3" borderId="24" xfId="1" applyFont="1" applyFill="1" applyBorder="1" applyAlignment="1">
      <alignment vertical="center"/>
    </xf>
    <xf numFmtId="0" fontId="1" fillId="3" borderId="25" xfId="1" applyFont="1" applyFill="1" applyBorder="1" applyAlignment="1">
      <alignment vertical="center"/>
    </xf>
    <xf numFmtId="0" fontId="1" fillId="3" borderId="44" xfId="1" applyFont="1" applyFill="1" applyBorder="1" applyAlignment="1">
      <alignment vertical="center"/>
    </xf>
    <xf numFmtId="0" fontId="1" fillId="2" borderId="42" xfId="1" applyFont="1" applyFill="1" applyBorder="1" applyAlignment="1">
      <alignment horizontal="left" vertical="center" wrapText="1"/>
    </xf>
    <xf numFmtId="0" fontId="1" fillId="2" borderId="54" xfId="1" applyFont="1" applyFill="1" applyBorder="1" applyAlignment="1">
      <alignment horizontal="center" vertical="center"/>
    </xf>
    <xf numFmtId="0" fontId="1" fillId="2" borderId="43" xfId="1" applyFont="1" applyFill="1" applyBorder="1" applyAlignment="1">
      <alignment horizontal="left" vertical="center"/>
    </xf>
    <xf numFmtId="0" fontId="1" fillId="2" borderId="20" xfId="1" applyFont="1" applyFill="1" applyBorder="1" applyAlignment="1">
      <alignment horizontal="center" vertical="center"/>
    </xf>
    <xf numFmtId="3" fontId="1" fillId="2" borderId="15" xfId="1" applyNumberFormat="1" applyFont="1" applyFill="1" applyBorder="1" applyAlignment="1" applyProtection="1">
      <alignment horizontal="right" vertical="center"/>
      <protection locked="0"/>
    </xf>
    <xf numFmtId="0" fontId="1" fillId="2" borderId="8" xfId="1" applyFont="1" applyFill="1" applyBorder="1" applyAlignment="1">
      <alignment horizontal="center" vertical="center"/>
    </xf>
    <xf numFmtId="0" fontId="10" fillId="2" borderId="0" xfId="1" applyFont="1" applyFill="1" applyBorder="1" applyAlignment="1">
      <alignment vertical="center"/>
    </xf>
    <xf numFmtId="0" fontId="1" fillId="2" borderId="0" xfId="1" applyFont="1" applyFill="1" applyBorder="1" applyAlignment="1">
      <alignment horizontal="center" vertical="center"/>
    </xf>
    <xf numFmtId="3" fontId="1" fillId="2" borderId="0" xfId="1" applyNumberFormat="1" applyFont="1" applyFill="1" applyBorder="1" applyAlignment="1">
      <alignment vertical="center"/>
    </xf>
    <xf numFmtId="0" fontId="1" fillId="2" borderId="0" xfId="1" applyFont="1" applyFill="1" applyBorder="1" applyAlignment="1">
      <alignment vertical="center"/>
    </xf>
    <xf numFmtId="0" fontId="1" fillId="2" borderId="42" xfId="1" applyFont="1" applyFill="1" applyBorder="1" applyAlignment="1">
      <alignment horizontal="center" vertical="center" wrapText="1"/>
    </xf>
    <xf numFmtId="3" fontId="1" fillId="2" borderId="22" xfId="1" applyNumberFormat="1" applyFont="1" applyFill="1" applyBorder="1" applyAlignment="1" applyProtection="1">
      <alignment horizontal="right" vertical="center"/>
      <protection locked="0"/>
    </xf>
    <xf numFmtId="0" fontId="1" fillId="2" borderId="66" xfId="1" applyFont="1" applyFill="1" applyBorder="1" applyAlignment="1">
      <alignment vertical="center"/>
    </xf>
    <xf numFmtId="3" fontId="1" fillId="4" borderId="43" xfId="1" applyNumberFormat="1" applyFont="1" applyFill="1" applyBorder="1" applyAlignment="1" applyProtection="1">
      <alignment horizontal="center" vertical="center" shrinkToFit="1"/>
    </xf>
    <xf numFmtId="0" fontId="1" fillId="2" borderId="50" xfId="1" applyFill="1" applyBorder="1" applyAlignment="1">
      <alignment horizontal="left" vertical="center" wrapText="1"/>
    </xf>
    <xf numFmtId="0" fontId="1" fillId="2" borderId="51" xfId="1" applyFont="1" applyFill="1" applyBorder="1" applyAlignment="1">
      <alignment horizontal="center" vertical="center" wrapText="1"/>
    </xf>
    <xf numFmtId="0" fontId="1" fillId="2" borderId="53" xfId="1" applyFont="1" applyFill="1" applyBorder="1" applyAlignment="1" applyProtection="1">
      <alignment horizontal="right" vertical="center" wrapText="1"/>
      <protection locked="0"/>
    </xf>
    <xf numFmtId="0" fontId="1" fillId="2" borderId="51" xfId="1" applyFill="1" applyBorder="1" applyAlignment="1">
      <alignment horizontal="center" vertical="center" wrapText="1"/>
    </xf>
    <xf numFmtId="3" fontId="10" fillId="3" borderId="94" xfId="1" applyNumberFormat="1" applyFont="1" applyFill="1" applyBorder="1" applyAlignment="1">
      <alignment horizontal="right" vertical="center"/>
    </xf>
    <xf numFmtId="3" fontId="10" fillId="3" borderId="15" xfId="1" applyNumberFormat="1" applyFont="1" applyFill="1" applyBorder="1" applyAlignment="1">
      <alignment horizontal="right" vertical="center"/>
    </xf>
    <xf numFmtId="49" fontId="1" fillId="3" borderId="24" xfId="0" applyNumberFormat="1" applyFont="1" applyFill="1" applyBorder="1" applyAlignment="1">
      <alignment horizontal="center" vertical="center" wrapText="1"/>
    </xf>
    <xf numFmtId="164" fontId="1" fillId="6" borderId="0" xfId="0" applyNumberFormat="1" applyFont="1" applyFill="1" applyBorder="1"/>
    <xf numFmtId="1" fontId="1" fillId="6" borderId="0" xfId="0" applyNumberFormat="1" applyFont="1" applyFill="1" applyBorder="1"/>
    <xf numFmtId="0" fontId="1" fillId="4" borderId="43" xfId="1" applyFont="1" applyFill="1" applyBorder="1" applyAlignment="1">
      <alignment horizontal="center" vertical="center" wrapText="1"/>
    </xf>
    <xf numFmtId="3" fontId="1" fillId="2" borderId="16" xfId="1" applyNumberFormat="1" applyFont="1" applyFill="1" applyBorder="1" applyAlignment="1" applyProtection="1">
      <alignment horizontal="right" vertical="center"/>
      <protection locked="0"/>
    </xf>
    <xf numFmtId="49" fontId="3" fillId="2" borderId="57" xfId="0" applyNumberFormat="1" applyFont="1" applyFill="1" applyBorder="1" applyAlignment="1">
      <alignment vertical="center" wrapText="1"/>
    </xf>
    <xf numFmtId="3" fontId="22" fillId="4" borderId="73" xfId="0" applyNumberFormat="1" applyFont="1" applyFill="1" applyBorder="1" applyAlignment="1" applyProtection="1">
      <alignment horizontal="center" vertical="center" wrapText="1"/>
    </xf>
    <xf numFmtId="0" fontId="3" fillId="3" borderId="51" xfId="0" applyFont="1" applyFill="1" applyBorder="1" applyAlignment="1">
      <alignment horizontal="center" vertical="center"/>
    </xf>
    <xf numFmtId="3" fontId="3" fillId="2" borderId="53" xfId="0" applyNumberFormat="1" applyFont="1" applyFill="1" applyBorder="1" applyAlignment="1" applyProtection="1">
      <alignment horizontal="right" vertical="center"/>
      <protection locked="0"/>
    </xf>
    <xf numFmtId="49" fontId="3" fillId="2" borderId="99" xfId="0" applyNumberFormat="1" applyFont="1" applyFill="1" applyBorder="1" applyAlignment="1">
      <alignment vertical="center" wrapText="1"/>
    </xf>
    <xf numFmtId="3" fontId="22" fillId="4" borderId="100" xfId="0" applyNumberFormat="1" applyFont="1" applyFill="1" applyBorder="1" applyAlignment="1" applyProtection="1">
      <alignment horizontal="center" vertical="center" wrapText="1"/>
    </xf>
    <xf numFmtId="0" fontId="3" fillId="3" borderId="101" xfId="0" applyFont="1" applyFill="1" applyBorder="1" applyAlignment="1">
      <alignment horizontal="center" vertical="center"/>
    </xf>
    <xf numFmtId="3" fontId="3" fillId="2" borderId="98" xfId="0" applyNumberFormat="1" applyFont="1" applyFill="1" applyBorder="1" applyAlignment="1" applyProtection="1">
      <alignment horizontal="right" vertical="center"/>
      <protection locked="0"/>
    </xf>
    <xf numFmtId="49" fontId="3" fillId="2" borderId="102" xfId="0" applyNumberFormat="1" applyFont="1" applyFill="1" applyBorder="1" applyAlignment="1">
      <alignment vertical="center" wrapText="1"/>
    </xf>
    <xf numFmtId="3" fontId="22" fillId="4" borderId="103" xfId="0" applyNumberFormat="1" applyFont="1" applyFill="1" applyBorder="1" applyAlignment="1" applyProtection="1">
      <alignment horizontal="center" vertical="center" wrapText="1"/>
    </xf>
    <xf numFmtId="0" fontId="3" fillId="3" borderId="104" xfId="0" applyFont="1" applyFill="1" applyBorder="1" applyAlignment="1">
      <alignment horizontal="center" vertical="center"/>
    </xf>
    <xf numFmtId="3" fontId="3" fillId="2" borderId="95" xfId="0" applyNumberFormat="1" applyFont="1" applyFill="1" applyBorder="1" applyAlignment="1" applyProtection="1">
      <alignment horizontal="right" vertical="center"/>
      <protection locked="0"/>
    </xf>
    <xf numFmtId="49" fontId="3" fillId="2" borderId="102" xfId="0" applyNumberFormat="1" applyFont="1" applyFill="1" applyBorder="1" applyAlignment="1">
      <alignment vertical="center"/>
    </xf>
    <xf numFmtId="49" fontId="3" fillId="2" borderId="105" xfId="0" applyNumberFormat="1" applyFont="1" applyFill="1" applyBorder="1" applyAlignment="1">
      <alignment vertical="center"/>
    </xf>
    <xf numFmtId="49" fontId="1" fillId="0" borderId="108" xfId="0" applyNumberFormat="1" applyFont="1" applyFill="1" applyBorder="1" applyAlignment="1">
      <alignment horizontal="center" vertical="center"/>
    </xf>
    <xf numFmtId="3" fontId="1" fillId="0" borderId="98" xfId="0" applyNumberFormat="1" applyFont="1" applyFill="1" applyBorder="1" applyAlignment="1" applyProtection="1">
      <alignment horizontal="right" vertical="center"/>
      <protection locked="0"/>
    </xf>
    <xf numFmtId="49" fontId="1" fillId="0" borderId="110" xfId="0" applyNumberFormat="1" applyFont="1" applyFill="1" applyBorder="1" applyAlignment="1"/>
    <xf numFmtId="49" fontId="1" fillId="0" borderId="111" xfId="0" applyNumberFormat="1" applyFont="1" applyFill="1" applyBorder="1" applyAlignment="1">
      <alignment horizontal="center" vertical="center"/>
    </xf>
    <xf numFmtId="3" fontId="1" fillId="0" borderId="110" xfId="0" applyNumberFormat="1" applyFont="1" applyFill="1" applyBorder="1" applyAlignment="1" applyProtection="1">
      <alignment horizontal="right" vertical="center"/>
      <protection locked="0"/>
    </xf>
    <xf numFmtId="3" fontId="1" fillId="0" borderId="112" xfId="0" applyNumberFormat="1" applyFont="1" applyFill="1" applyBorder="1" applyAlignment="1" applyProtection="1">
      <alignment horizontal="right" vertical="center"/>
      <protection locked="0"/>
    </xf>
    <xf numFmtId="49" fontId="1" fillId="0" borderId="98" xfId="0" applyNumberFormat="1" applyFont="1" applyFill="1" applyBorder="1" applyAlignment="1"/>
    <xf numFmtId="3" fontId="1" fillId="0" borderId="107" xfId="0" applyNumberFormat="1" applyFont="1" applyFill="1" applyBorder="1" applyAlignment="1" applyProtection="1">
      <alignment horizontal="right" vertical="center"/>
      <protection locked="0"/>
    </xf>
    <xf numFmtId="49" fontId="1" fillId="0" borderId="114" xfId="0" applyNumberFormat="1" applyFont="1" applyFill="1" applyBorder="1" applyAlignment="1"/>
    <xf numFmtId="49" fontId="1" fillId="0" borderId="115" xfId="0" applyNumberFormat="1" applyFont="1" applyFill="1" applyBorder="1" applyAlignment="1">
      <alignment horizontal="center" vertical="center"/>
    </xf>
    <xf numFmtId="3" fontId="1" fillId="0" borderId="114" xfId="0" applyNumberFormat="1" applyFont="1" applyFill="1" applyBorder="1" applyAlignment="1" applyProtection="1">
      <alignment horizontal="right" vertical="center"/>
      <protection locked="0"/>
    </xf>
    <xf numFmtId="3" fontId="1" fillId="0" borderId="116" xfId="0" applyNumberFormat="1" applyFont="1" applyFill="1" applyBorder="1" applyAlignment="1" applyProtection="1">
      <alignment horizontal="right" vertical="center"/>
      <protection locked="0"/>
    </xf>
    <xf numFmtId="0" fontId="1" fillId="0" borderId="57" xfId="0" applyFont="1" applyFill="1" applyBorder="1" applyAlignment="1"/>
    <xf numFmtId="0" fontId="1" fillId="0" borderId="88" xfId="0" applyFont="1" applyFill="1" applyBorder="1" applyAlignment="1"/>
    <xf numFmtId="0" fontId="1" fillId="0" borderId="6" xfId="0" applyFont="1" applyFill="1" applyBorder="1" applyAlignment="1"/>
    <xf numFmtId="0" fontId="1" fillId="0" borderId="67" xfId="0" applyFont="1" applyFill="1" applyBorder="1" applyAlignment="1"/>
    <xf numFmtId="0" fontId="1" fillId="0" borderId="99" xfId="0" applyFont="1" applyFill="1" applyBorder="1" applyAlignment="1"/>
    <xf numFmtId="0" fontId="1" fillId="0" borderId="107" xfId="0" applyFont="1" applyFill="1" applyBorder="1" applyAlignment="1"/>
    <xf numFmtId="49" fontId="1" fillId="0" borderId="95" xfId="0" applyNumberFormat="1" applyFont="1" applyFill="1" applyBorder="1" applyAlignment="1"/>
    <xf numFmtId="49" fontId="1" fillId="0" borderId="117" xfId="0" applyNumberFormat="1" applyFont="1" applyFill="1" applyBorder="1" applyAlignment="1">
      <alignment horizontal="center" vertical="center"/>
    </xf>
    <xf numFmtId="3" fontId="1" fillId="0" borderId="95" xfId="0" applyNumberFormat="1" applyFont="1" applyFill="1" applyBorder="1" applyAlignment="1" applyProtection="1">
      <alignment horizontal="right" vertical="center"/>
      <protection locked="0"/>
    </xf>
    <xf numFmtId="3" fontId="1" fillId="0" borderId="118" xfId="0" applyNumberFormat="1" applyFont="1" applyFill="1" applyBorder="1" applyAlignment="1" applyProtection="1">
      <alignment horizontal="right" vertical="center"/>
      <protection locked="0"/>
    </xf>
    <xf numFmtId="0" fontId="3" fillId="3" borderId="70" xfId="0" applyFont="1" applyFill="1" applyBorder="1" applyAlignment="1">
      <alignment horizontal="center"/>
    </xf>
    <xf numFmtId="3" fontId="3" fillId="2" borderId="10" xfId="0" applyNumberFormat="1" applyFont="1" applyFill="1" applyBorder="1" applyAlignment="1" applyProtection="1">
      <alignment horizontal="right" shrinkToFit="1"/>
      <protection locked="0"/>
    </xf>
    <xf numFmtId="0" fontId="3" fillId="3" borderId="1" xfId="0" applyFont="1" applyFill="1" applyBorder="1" applyAlignment="1">
      <alignment horizontal="center"/>
    </xf>
    <xf numFmtId="3" fontId="3" fillId="2" borderId="67" xfId="0" applyNumberFormat="1" applyFont="1" applyFill="1" applyBorder="1" applyAlignment="1" applyProtection="1">
      <alignment horizontal="right" shrinkToFit="1"/>
      <protection locked="0"/>
    </xf>
    <xf numFmtId="3" fontId="22" fillId="4" borderId="100" xfId="0" applyNumberFormat="1" applyFont="1" applyFill="1" applyBorder="1" applyAlignment="1" applyProtection="1">
      <alignment horizontal="center" shrinkToFit="1"/>
    </xf>
    <xf numFmtId="0" fontId="3" fillId="3" borderId="119" xfId="0" applyFont="1" applyFill="1" applyBorder="1" applyAlignment="1">
      <alignment horizontal="center"/>
    </xf>
    <xf numFmtId="3" fontId="3" fillId="2" borderId="98" xfId="0" applyNumberFormat="1" applyFont="1" applyFill="1" applyBorder="1" applyAlignment="1" applyProtection="1">
      <alignment horizontal="right" shrinkToFit="1"/>
      <protection locked="0"/>
    </xf>
    <xf numFmtId="0" fontId="3" fillId="3" borderId="101" xfId="0" applyFont="1" applyFill="1" applyBorder="1" applyAlignment="1">
      <alignment horizontal="center"/>
    </xf>
    <xf numFmtId="3" fontId="3" fillId="2" borderId="107" xfId="0" applyNumberFormat="1" applyFont="1" applyFill="1" applyBorder="1" applyAlignment="1" applyProtection="1">
      <alignment horizontal="right" shrinkToFit="1"/>
      <protection locked="0"/>
    </xf>
    <xf numFmtId="49" fontId="3" fillId="2" borderId="95" xfId="0" applyNumberFormat="1" applyFont="1" applyFill="1" applyBorder="1" applyAlignment="1"/>
    <xf numFmtId="3" fontId="22" fillId="4" borderId="103" xfId="0" applyNumberFormat="1" applyFont="1" applyFill="1" applyBorder="1" applyAlignment="1" applyProtection="1">
      <alignment horizontal="center" shrinkToFit="1"/>
    </xf>
    <xf numFmtId="0" fontId="3" fillId="3" borderId="120" xfId="0" applyFont="1" applyFill="1" applyBorder="1" applyAlignment="1">
      <alignment horizontal="center"/>
    </xf>
    <xf numFmtId="3" fontId="3" fillId="2" borderId="95" xfId="0" applyNumberFormat="1" applyFont="1" applyFill="1" applyBorder="1" applyAlignment="1" applyProtection="1">
      <alignment horizontal="right" shrinkToFit="1"/>
      <protection locked="0"/>
    </xf>
    <xf numFmtId="0" fontId="3" fillId="3" borderId="104" xfId="0" applyFont="1" applyFill="1" applyBorder="1" applyAlignment="1">
      <alignment horizontal="center"/>
    </xf>
    <xf numFmtId="3" fontId="3" fillId="2" borderId="118" xfId="0" applyNumberFormat="1" applyFont="1" applyFill="1" applyBorder="1" applyAlignment="1" applyProtection="1">
      <alignment horizontal="right" shrinkToFit="1"/>
      <protection locked="0"/>
    </xf>
    <xf numFmtId="49" fontId="3" fillId="2" borderId="98" xfId="0" applyNumberFormat="1" applyFont="1" applyFill="1" applyBorder="1" applyAlignment="1"/>
    <xf numFmtId="49" fontId="3" fillId="2" borderId="114" xfId="0" applyNumberFormat="1" applyFont="1" applyFill="1" applyBorder="1" applyAlignment="1"/>
    <xf numFmtId="3" fontId="22" fillId="4" borderId="122" xfId="0" applyNumberFormat="1" applyFont="1" applyFill="1" applyBorder="1" applyAlignment="1" applyProtection="1">
      <alignment horizontal="center" shrinkToFit="1"/>
    </xf>
    <xf numFmtId="0" fontId="3" fillId="3" borderId="123" xfId="0" applyFont="1" applyFill="1" applyBorder="1" applyAlignment="1">
      <alignment horizontal="center"/>
    </xf>
    <xf numFmtId="3" fontId="3" fillId="2" borderId="114" xfId="0" applyNumberFormat="1" applyFont="1" applyFill="1" applyBorder="1" applyAlignment="1" applyProtection="1">
      <alignment horizontal="right" shrinkToFit="1"/>
      <protection locked="0"/>
    </xf>
    <xf numFmtId="0" fontId="3" fillId="3" borderId="121" xfId="0" applyFont="1" applyFill="1" applyBorder="1" applyAlignment="1">
      <alignment horizontal="center"/>
    </xf>
    <xf numFmtId="3" fontId="3" fillId="2" borderId="116" xfId="0" applyNumberFormat="1" applyFont="1" applyFill="1" applyBorder="1" applyAlignment="1" applyProtection="1">
      <alignment horizontal="right" shrinkToFit="1"/>
      <protection locked="0"/>
    </xf>
    <xf numFmtId="49" fontId="3" fillId="2" borderId="97" xfId="0" applyNumberFormat="1" applyFont="1" applyFill="1" applyBorder="1" applyAlignment="1"/>
    <xf numFmtId="0" fontId="3" fillId="3" borderId="124" xfId="0" applyFont="1" applyFill="1" applyBorder="1" applyAlignment="1">
      <alignment horizontal="center"/>
    </xf>
    <xf numFmtId="3" fontId="3" fillId="2" borderId="97" xfId="0" applyNumberFormat="1" applyFont="1" applyFill="1" applyBorder="1" applyAlignment="1" applyProtection="1">
      <alignment horizontal="right" shrinkToFit="1"/>
      <protection locked="0"/>
    </xf>
    <xf numFmtId="0" fontId="3" fillId="3" borderId="96" xfId="0" applyFont="1" applyFill="1" applyBorder="1" applyAlignment="1">
      <alignment horizontal="center"/>
    </xf>
    <xf numFmtId="3" fontId="3" fillId="2" borderId="125" xfId="0" applyNumberFormat="1" applyFont="1" applyFill="1" applyBorder="1" applyAlignment="1" applyProtection="1">
      <alignment horizontal="right" shrinkToFit="1"/>
      <protection locked="0"/>
    </xf>
    <xf numFmtId="0" fontId="3" fillId="3" borderId="68" xfId="0" applyFont="1" applyFill="1" applyBorder="1" applyAlignment="1">
      <alignment horizontal="center"/>
    </xf>
    <xf numFmtId="3" fontId="3" fillId="2" borderId="53" xfId="0" applyNumberFormat="1" applyFont="1" applyFill="1" applyBorder="1" applyAlignment="1" applyProtection="1">
      <alignment horizontal="right" shrinkToFit="1"/>
      <protection locked="0"/>
    </xf>
    <xf numFmtId="0" fontId="3" fillId="3" borderId="51" xfId="0" applyFont="1" applyFill="1" applyBorder="1" applyAlignment="1">
      <alignment horizontal="center"/>
    </xf>
    <xf numFmtId="3" fontId="3" fillId="2" borderId="88" xfId="0" applyNumberFormat="1" applyFont="1" applyFill="1" applyBorder="1" applyAlignment="1" applyProtection="1">
      <alignment horizontal="right" shrinkToFit="1"/>
      <protection locked="0"/>
    </xf>
    <xf numFmtId="3" fontId="22" fillId="4" borderId="40" xfId="0" applyNumberFormat="1" applyFont="1" applyFill="1" applyBorder="1" applyAlignment="1" applyProtection="1">
      <alignment horizontal="center" shrinkToFit="1"/>
    </xf>
    <xf numFmtId="0" fontId="3" fillId="3" borderId="126" xfId="0" applyFont="1" applyFill="1" applyBorder="1" applyAlignment="1">
      <alignment horizontal="center"/>
    </xf>
    <xf numFmtId="3" fontId="3" fillId="2" borderId="127" xfId="0" applyNumberFormat="1" applyFont="1" applyFill="1" applyBorder="1" applyAlignment="1" applyProtection="1">
      <alignment horizontal="right" shrinkToFit="1"/>
      <protection locked="0"/>
    </xf>
    <xf numFmtId="0" fontId="3" fillId="3" borderId="128" xfId="0" applyFont="1" applyFill="1" applyBorder="1" applyAlignment="1">
      <alignment horizontal="center"/>
    </xf>
    <xf numFmtId="3" fontId="3" fillId="2" borderId="91" xfId="0" applyNumberFormat="1" applyFont="1" applyFill="1" applyBorder="1" applyAlignment="1" applyProtection="1">
      <alignment horizontal="right" shrinkToFit="1"/>
      <protection locked="0"/>
    </xf>
    <xf numFmtId="0" fontId="1" fillId="4" borderId="58" xfId="1" applyFont="1" applyFill="1" applyBorder="1" applyAlignment="1">
      <alignment horizontal="center" vertical="center" wrapText="1"/>
    </xf>
    <xf numFmtId="0" fontId="1" fillId="2" borderId="68" xfId="1" applyFont="1" applyFill="1" applyBorder="1" applyAlignment="1">
      <alignment horizontal="center" vertical="center"/>
    </xf>
    <xf numFmtId="3" fontId="1" fillId="2" borderId="53" xfId="1" applyNumberFormat="1" applyFont="1" applyFill="1" applyBorder="1" applyAlignment="1" applyProtection="1">
      <alignment horizontal="right" vertical="center"/>
      <protection locked="0"/>
    </xf>
    <xf numFmtId="0" fontId="1" fillId="4" borderId="89" xfId="1" applyFont="1" applyFill="1" applyBorder="1" applyAlignment="1">
      <alignment horizontal="center" vertical="center" wrapText="1"/>
    </xf>
    <xf numFmtId="0" fontId="1" fillId="2" borderId="37" xfId="1" applyFont="1" applyFill="1" applyBorder="1" applyAlignment="1">
      <alignment horizontal="center" vertical="center"/>
    </xf>
    <xf numFmtId="0" fontId="1" fillId="2" borderId="98" xfId="1" applyFont="1" applyFill="1" applyBorder="1" applyAlignment="1">
      <alignment horizontal="left" vertical="center" wrapText="1"/>
    </xf>
    <xf numFmtId="0" fontId="1" fillId="4" borderId="108" xfId="1" applyFont="1" applyFill="1" applyBorder="1" applyAlignment="1">
      <alignment horizontal="center" vertical="center" wrapText="1"/>
    </xf>
    <xf numFmtId="0" fontId="1" fillId="2" borderId="119" xfId="1" applyFont="1" applyFill="1" applyBorder="1" applyAlignment="1">
      <alignment horizontal="center" vertical="center"/>
    </xf>
    <xf numFmtId="3" fontId="1" fillId="2" borderId="98" xfId="1" applyNumberFormat="1" applyFont="1" applyFill="1" applyBorder="1" applyAlignment="1" applyProtection="1">
      <alignment horizontal="right" vertical="center"/>
      <protection locked="0"/>
    </xf>
    <xf numFmtId="0" fontId="1" fillId="2" borderId="44" xfId="1" applyFill="1" applyBorder="1" applyAlignment="1">
      <alignment horizontal="left" vertical="center" wrapText="1"/>
    </xf>
    <xf numFmtId="0" fontId="1" fillId="2" borderId="64" xfId="1" applyFill="1" applyBorder="1" applyAlignment="1">
      <alignment horizontal="center" vertical="center" wrapText="1"/>
    </xf>
    <xf numFmtId="0" fontId="1" fillId="2" borderId="22" xfId="1" applyFont="1" applyFill="1" applyBorder="1" applyAlignment="1" applyProtection="1">
      <alignment horizontal="right" vertical="center" wrapText="1"/>
      <protection locked="0"/>
    </xf>
    <xf numFmtId="0" fontId="1" fillId="2" borderId="8" xfId="1" applyFont="1" applyFill="1" applyBorder="1" applyAlignment="1">
      <alignment horizontal="center" vertical="center" wrapText="1"/>
    </xf>
    <xf numFmtId="0" fontId="1" fillId="2" borderId="15" xfId="1" applyFont="1" applyFill="1" applyBorder="1" applyAlignment="1" applyProtection="1">
      <alignment horizontal="right" vertical="center" wrapText="1"/>
      <protection locked="0"/>
    </xf>
    <xf numFmtId="49" fontId="3" fillId="0" borderId="44" xfId="0" applyNumberFormat="1" applyFont="1" applyFill="1" applyBorder="1" applyAlignment="1">
      <alignment horizontal="center" vertical="center"/>
    </xf>
    <xf numFmtId="49" fontId="3" fillId="0" borderId="43" xfId="0" applyNumberFormat="1" applyFont="1" applyFill="1" applyBorder="1" applyAlignment="1">
      <alignment horizontal="center" vertical="center"/>
    </xf>
    <xf numFmtId="3" fontId="3" fillId="0" borderId="15" xfId="0" applyNumberFormat="1" applyFont="1" applyFill="1" applyBorder="1" applyAlignment="1" applyProtection="1">
      <alignment horizontal="right" vertical="center"/>
      <protection locked="0"/>
    </xf>
    <xf numFmtId="0" fontId="9" fillId="2" borderId="10" xfId="0" applyFont="1" applyFill="1" applyBorder="1" applyAlignment="1">
      <alignment horizontal="left" vertical="center"/>
    </xf>
    <xf numFmtId="0" fontId="1" fillId="4" borderId="46" xfId="0"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2" borderId="10" xfId="0" applyFont="1" applyFill="1" applyBorder="1" applyAlignment="1" applyProtection="1">
      <alignment horizontal="right" vertical="center"/>
      <protection locked="0"/>
    </xf>
    <xf numFmtId="0" fontId="3" fillId="2" borderId="110" xfId="0" applyFont="1" applyFill="1" applyBorder="1" applyAlignment="1">
      <alignment vertical="center"/>
    </xf>
    <xf numFmtId="0" fontId="1" fillId="2" borderId="129" xfId="0" applyFont="1" applyFill="1" applyBorder="1" applyAlignment="1" applyProtection="1">
      <alignment horizontal="center" vertical="center"/>
    </xf>
    <xf numFmtId="0" fontId="1" fillId="2" borderId="130" xfId="0" applyFont="1" applyFill="1" applyBorder="1" applyAlignment="1">
      <alignment horizontal="center" vertical="center"/>
    </xf>
    <xf numFmtId="0" fontId="1" fillId="2" borderId="110" xfId="0" applyFont="1" applyFill="1" applyBorder="1" applyAlignment="1" applyProtection="1">
      <alignment horizontal="right" vertical="center"/>
      <protection locked="0"/>
    </xf>
    <xf numFmtId="0" fontId="3" fillId="2" borderId="97" xfId="0" applyFont="1" applyFill="1" applyBorder="1" applyAlignment="1">
      <alignment vertical="center"/>
    </xf>
    <xf numFmtId="0" fontId="1" fillId="2" borderId="131" xfId="0" applyFont="1" applyFill="1" applyBorder="1" applyAlignment="1" applyProtection="1">
      <alignment horizontal="center" vertical="center"/>
    </xf>
    <xf numFmtId="0" fontId="1" fillId="2" borderId="96" xfId="0" applyFont="1" applyFill="1" applyBorder="1" applyAlignment="1">
      <alignment horizontal="center" vertical="center"/>
    </xf>
    <xf numFmtId="0" fontId="1" fillId="2" borderId="97" xfId="0" applyFont="1" applyFill="1" applyBorder="1" applyAlignment="1" applyProtection="1">
      <alignment horizontal="right" vertical="center"/>
      <protection locked="0"/>
    </xf>
    <xf numFmtId="0" fontId="9" fillId="2" borderId="114" xfId="0" applyFont="1" applyFill="1" applyBorder="1" applyAlignment="1">
      <alignment horizontal="left" vertical="center"/>
    </xf>
    <xf numFmtId="0" fontId="1" fillId="4" borderId="132" xfId="0" applyFont="1" applyFill="1" applyBorder="1" applyAlignment="1" applyProtection="1">
      <alignment horizontal="center" vertical="center" wrapText="1"/>
    </xf>
    <xf numFmtId="0" fontId="1" fillId="2" borderId="121" xfId="0" applyFont="1" applyFill="1" applyBorder="1" applyAlignment="1">
      <alignment horizontal="center" vertical="center"/>
    </xf>
    <xf numFmtId="0" fontId="1" fillId="2" borderId="114" xfId="0" applyFont="1" applyFill="1" applyBorder="1" applyAlignment="1" applyProtection="1">
      <alignment horizontal="right" vertical="center"/>
      <protection locked="0"/>
    </xf>
    <xf numFmtId="0" fontId="1" fillId="0" borderId="0" xfId="0" applyFont="1" applyFill="1" applyBorder="1" applyAlignment="1">
      <alignment horizontal="left" vertical="center"/>
    </xf>
    <xf numFmtId="3" fontId="1" fillId="4" borderId="40" xfId="0" applyNumberFormat="1" applyFont="1" applyFill="1" applyBorder="1" applyAlignment="1" applyProtection="1">
      <alignment horizontal="center" vertical="center" shrinkToFit="1"/>
    </xf>
    <xf numFmtId="0" fontId="1" fillId="2" borderId="0" xfId="0" applyFont="1" applyFill="1" applyAlignment="1">
      <alignment horizontal="right" vertical="center"/>
    </xf>
    <xf numFmtId="0" fontId="28" fillId="7" borderId="140" xfId="0" applyFont="1" applyFill="1" applyBorder="1" applyAlignment="1" applyProtection="1">
      <alignment horizontal="left" vertical="center" wrapText="1"/>
    </xf>
    <xf numFmtId="0" fontId="28" fillId="7" borderId="141" xfId="0" applyFont="1" applyFill="1" applyBorder="1" applyAlignment="1" applyProtection="1">
      <alignment horizontal="center" vertical="center" wrapText="1"/>
    </xf>
    <xf numFmtId="3" fontId="28" fillId="7" borderId="142" xfId="0" applyNumberFormat="1" applyFont="1" applyFill="1" applyBorder="1" applyAlignment="1" applyProtection="1">
      <alignment horizontal="center" vertical="center" wrapText="1"/>
    </xf>
    <xf numFmtId="3" fontId="28" fillId="7" borderId="143" xfId="0" applyNumberFormat="1" applyFont="1" applyFill="1" applyBorder="1" applyAlignment="1" applyProtection="1">
      <alignment horizontal="center" vertical="center" wrapText="1"/>
    </xf>
    <xf numFmtId="3" fontId="28" fillId="7" borderId="144" xfId="0" applyNumberFormat="1" applyFont="1" applyFill="1" applyBorder="1" applyAlignment="1" applyProtection="1">
      <alignment horizontal="center" vertical="center" wrapText="1"/>
    </xf>
    <xf numFmtId="0" fontId="24" fillId="0" borderId="145" xfId="0" applyFont="1" applyFill="1" applyBorder="1" applyAlignment="1" applyProtection="1">
      <alignment vertical="center" wrapText="1"/>
      <protection locked="0"/>
    </xf>
    <xf numFmtId="14" fontId="24" fillId="0" borderId="1" xfId="0" applyNumberFormat="1" applyFont="1" applyFill="1" applyBorder="1" applyAlignment="1" applyProtection="1">
      <alignment vertical="center" wrapText="1"/>
      <protection locked="0"/>
    </xf>
    <xf numFmtId="3" fontId="24" fillId="0" borderId="6" xfId="0" applyNumberFormat="1" applyFont="1" applyFill="1" applyBorder="1" applyAlignment="1" applyProtection="1">
      <alignment vertical="center" wrapText="1"/>
      <protection locked="0"/>
    </xf>
    <xf numFmtId="3" fontId="24" fillId="7" borderId="44" xfId="0" applyNumberFormat="1" applyFont="1" applyFill="1" applyBorder="1" applyAlignment="1" applyProtection="1">
      <alignment vertical="center" wrapText="1"/>
    </xf>
    <xf numFmtId="3" fontId="24" fillId="7" borderId="146" xfId="0" applyNumberFormat="1" applyFont="1" applyFill="1" applyBorder="1" applyAlignment="1" applyProtection="1">
      <alignment vertical="center" wrapText="1"/>
    </xf>
    <xf numFmtId="0" fontId="24" fillId="0" borderId="147" xfId="0" applyFont="1" applyFill="1" applyBorder="1" applyAlignment="1" applyProtection="1">
      <alignment vertical="center" wrapText="1"/>
      <protection locked="0"/>
    </xf>
    <xf numFmtId="14" fontId="24" fillId="0" borderId="2" xfId="0" applyNumberFormat="1" applyFont="1" applyFill="1" applyBorder="1" applyAlignment="1" applyProtection="1">
      <alignment vertical="center" wrapText="1"/>
      <protection locked="0"/>
    </xf>
    <xf numFmtId="3" fontId="24" fillId="0" borderId="54" xfId="0" applyNumberFormat="1" applyFont="1" applyFill="1" applyBorder="1" applyAlignment="1" applyProtection="1">
      <alignment vertical="center" wrapText="1"/>
      <protection locked="0"/>
    </xf>
    <xf numFmtId="3" fontId="24" fillId="7" borderId="42" xfId="0" applyNumberFormat="1" applyFont="1" applyFill="1" applyBorder="1" applyAlignment="1" applyProtection="1">
      <alignment vertical="center" wrapText="1"/>
    </xf>
    <xf numFmtId="3" fontId="24" fillId="7" borderId="148" xfId="0" applyNumberFormat="1" applyFont="1" applyFill="1" applyBorder="1" applyAlignment="1" applyProtection="1">
      <alignment vertical="center" wrapText="1"/>
    </xf>
    <xf numFmtId="0" fontId="24" fillId="0" borderId="149" xfId="0" applyFont="1" applyFill="1" applyBorder="1" applyAlignment="1" applyProtection="1">
      <alignment vertical="center" wrapText="1"/>
      <protection locked="0"/>
    </xf>
    <xf numFmtId="14" fontId="24" fillId="0" borderId="8" xfId="0" applyNumberFormat="1" applyFont="1" applyFill="1" applyBorder="1" applyAlignment="1" applyProtection="1">
      <alignment vertical="center" wrapText="1"/>
      <protection locked="0"/>
    </xf>
    <xf numFmtId="3" fontId="24" fillId="0" borderId="82" xfId="0" applyNumberFormat="1" applyFont="1" applyFill="1" applyBorder="1" applyAlignment="1" applyProtection="1">
      <alignment vertical="center" wrapText="1"/>
      <protection locked="0"/>
    </xf>
    <xf numFmtId="3" fontId="28" fillId="7" borderId="78" xfId="0" applyNumberFormat="1" applyFont="1" applyFill="1" applyBorder="1" applyAlignment="1" applyProtection="1">
      <alignment vertical="center" wrapText="1"/>
    </xf>
    <xf numFmtId="0" fontId="24" fillId="7" borderId="13" xfId="0" applyFont="1" applyFill="1" applyBorder="1" applyAlignment="1" applyProtection="1">
      <alignment vertical="center" wrapText="1"/>
    </xf>
    <xf numFmtId="0" fontId="1" fillId="4" borderId="15" xfId="0" applyFont="1" applyFill="1" applyBorder="1" applyAlignment="1" applyProtection="1">
      <alignment horizontal="center" vertical="center" wrapText="1"/>
    </xf>
    <xf numFmtId="0" fontId="24" fillId="7" borderId="7" xfId="0" applyFont="1" applyFill="1" applyBorder="1" applyAlignment="1" applyProtection="1">
      <alignment vertical="center" wrapText="1"/>
    </xf>
    <xf numFmtId="3" fontId="28" fillId="9" borderId="157" xfId="0" applyNumberFormat="1" applyFont="1" applyFill="1" applyBorder="1" applyAlignment="1" applyProtection="1">
      <alignment vertical="center" wrapText="1"/>
    </xf>
    <xf numFmtId="0" fontId="1" fillId="7" borderId="59" xfId="0" applyFont="1" applyFill="1" applyBorder="1" applyAlignment="1">
      <alignment vertical="center" wrapText="1"/>
    </xf>
    <xf numFmtId="0" fontId="1" fillId="7" borderId="42" xfId="0" applyFont="1" applyFill="1" applyBorder="1" applyAlignment="1">
      <alignment horizontal="center" vertical="center"/>
    </xf>
    <xf numFmtId="0" fontId="1" fillId="2" borderId="81" xfId="0" applyFont="1" applyFill="1" applyBorder="1" applyAlignment="1">
      <alignment vertical="center" wrapText="1"/>
    </xf>
    <xf numFmtId="0" fontId="1" fillId="2" borderId="81" xfId="0" applyFont="1" applyFill="1" applyBorder="1" applyAlignment="1">
      <alignment horizontal="center" vertical="center"/>
    </xf>
    <xf numFmtId="3" fontId="22" fillId="4" borderId="133" xfId="0" applyNumberFormat="1" applyFont="1" applyFill="1" applyBorder="1" applyAlignment="1" applyProtection="1">
      <alignment horizontal="center" vertical="center" shrinkToFit="1"/>
    </xf>
    <xf numFmtId="0" fontId="1" fillId="7" borderId="17" xfId="0" applyFont="1" applyFill="1" applyBorder="1" applyAlignment="1">
      <alignment horizontal="center" vertical="center"/>
    </xf>
    <xf numFmtId="0" fontId="1" fillId="3" borderId="134" xfId="0" applyFont="1" applyFill="1" applyBorder="1" applyAlignment="1">
      <alignment horizontal="center" vertical="center"/>
    </xf>
    <xf numFmtId="3" fontId="1" fillId="2" borderId="78" xfId="0" applyNumberFormat="1" applyFont="1" applyFill="1" applyBorder="1" applyAlignment="1" applyProtection="1">
      <alignment horizontal="right" vertical="center"/>
      <protection locked="0"/>
    </xf>
    <xf numFmtId="0" fontId="1" fillId="3" borderId="77" xfId="0" applyFont="1" applyFill="1" applyBorder="1" applyAlignment="1">
      <alignment horizontal="center" vertical="center"/>
    </xf>
    <xf numFmtId="0" fontId="1" fillId="2" borderId="0" xfId="0" applyFont="1" applyFill="1"/>
    <xf numFmtId="3" fontId="1" fillId="0" borderId="16" xfId="0" applyNumberFormat="1" applyFont="1" applyFill="1" applyBorder="1" applyAlignment="1" applyProtection="1">
      <alignment horizontal="right" vertical="center"/>
    </xf>
    <xf numFmtId="3" fontId="1" fillId="7" borderId="9" xfId="0" applyNumberFormat="1" applyFont="1" applyFill="1" applyBorder="1" applyAlignment="1" applyProtection="1">
      <alignment horizontal="right" vertical="center"/>
    </xf>
    <xf numFmtId="49" fontId="10" fillId="3" borderId="79" xfId="0" applyNumberFormat="1" applyFont="1" applyFill="1" applyBorder="1" applyAlignment="1">
      <alignment horizontal="left" vertical="center"/>
    </xf>
    <xf numFmtId="49" fontId="10" fillId="3" borderId="47" xfId="0" applyNumberFormat="1" applyFont="1" applyFill="1" applyBorder="1" applyAlignment="1">
      <alignment horizontal="left" vertical="center"/>
    </xf>
    <xf numFmtId="0" fontId="1" fillId="0" borderId="25" xfId="0" applyFont="1" applyFill="1" applyBorder="1" applyAlignment="1">
      <alignment horizontal="center" vertical="center" wrapText="1"/>
    </xf>
    <xf numFmtId="0" fontId="3" fillId="3" borderId="120"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119" xfId="0" applyFont="1" applyFill="1" applyBorder="1" applyAlignment="1">
      <alignment horizontal="center" vertical="center"/>
    </xf>
    <xf numFmtId="0" fontId="1" fillId="7" borderId="37" xfId="0" applyFont="1" applyFill="1" applyBorder="1" applyAlignment="1">
      <alignment horizontal="center" vertical="center"/>
    </xf>
    <xf numFmtId="0" fontId="1" fillId="3" borderId="159" xfId="0" applyFont="1" applyFill="1" applyBorder="1" applyAlignment="1">
      <alignment vertical="center"/>
    </xf>
    <xf numFmtId="0" fontId="1" fillId="0" borderId="43" xfId="0" applyFont="1" applyFill="1" applyBorder="1" applyAlignment="1">
      <alignment horizontal="left" vertical="center"/>
    </xf>
    <xf numFmtId="49" fontId="28" fillId="8" borderId="139" xfId="0" applyNumberFormat="1" applyFont="1" applyFill="1" applyBorder="1" applyAlignment="1" applyProtection="1">
      <alignment horizontal="center" vertical="center" wrapText="1"/>
    </xf>
    <xf numFmtId="164" fontId="1" fillId="0" borderId="0" xfId="0" applyNumberFormat="1" applyFont="1" applyFill="1" applyBorder="1"/>
    <xf numFmtId="1" fontId="1" fillId="0" borderId="0" xfId="0" applyNumberFormat="1" applyFont="1" applyFill="1" applyBorder="1"/>
    <xf numFmtId="0" fontId="16" fillId="2" borderId="0" xfId="0" applyFont="1" applyFill="1" applyAlignment="1">
      <alignment vertical="center" wrapText="1"/>
    </xf>
    <xf numFmtId="0" fontId="0" fillId="2" borderId="0" xfId="0" applyFill="1" applyAlignment="1"/>
    <xf numFmtId="0" fontId="3" fillId="2" borderId="0" xfId="0" applyFont="1" applyFill="1" applyAlignment="1">
      <alignment vertical="center" wrapText="1"/>
    </xf>
    <xf numFmtId="0" fontId="0" fillId="0" borderId="0" xfId="0"/>
    <xf numFmtId="3" fontId="1" fillId="4" borderId="79" xfId="0" applyNumberFormat="1" applyFont="1" applyFill="1" applyBorder="1" applyAlignment="1" applyProtection="1">
      <alignment horizontal="right" vertical="center" wrapText="1"/>
    </xf>
    <xf numFmtId="3" fontId="1" fillId="4" borderId="47" xfId="0" applyNumberFormat="1" applyFont="1" applyFill="1" applyBorder="1" applyAlignment="1" applyProtection="1">
      <alignment horizontal="right" vertical="center" wrapText="1"/>
    </xf>
    <xf numFmtId="3" fontId="1" fillId="4" borderId="80" xfId="0" applyNumberFormat="1" applyFont="1" applyFill="1" applyBorder="1" applyAlignment="1" applyProtection="1">
      <alignment horizontal="right" vertical="center" wrapText="1"/>
    </xf>
    <xf numFmtId="3" fontId="1" fillId="4" borderId="79" xfId="0" applyNumberFormat="1" applyFont="1" applyFill="1" applyBorder="1" applyAlignment="1" applyProtection="1">
      <alignment horizontal="center" vertical="center" wrapText="1"/>
    </xf>
    <xf numFmtId="3" fontId="1" fillId="4" borderId="80" xfId="0" applyNumberFormat="1" applyFont="1" applyFill="1" applyBorder="1" applyAlignment="1" applyProtection="1">
      <alignment horizontal="center" vertical="center" wrapText="1"/>
    </xf>
    <xf numFmtId="49" fontId="1" fillId="0" borderId="82" xfId="0" applyNumberFormat="1" applyFont="1" applyFill="1" applyBorder="1" applyAlignment="1" applyProtection="1">
      <alignment horizontal="left" vertical="center" wrapText="1"/>
    </xf>
    <xf numFmtId="49" fontId="1" fillId="0" borderId="41" xfId="0" applyNumberFormat="1" applyFont="1" applyFill="1" applyBorder="1" applyAlignment="1" applyProtection="1">
      <alignment horizontal="left" vertical="center"/>
    </xf>
    <xf numFmtId="49" fontId="1" fillId="0" borderId="75" xfId="0" applyNumberFormat="1" applyFont="1" applyFill="1" applyBorder="1" applyAlignment="1" applyProtection="1">
      <alignment horizontal="left" vertical="center"/>
    </xf>
    <xf numFmtId="49" fontId="10" fillId="3" borderId="79" xfId="1" applyNumberFormat="1" applyFont="1" applyFill="1" applyBorder="1" applyAlignment="1">
      <alignment horizontal="left" vertical="center"/>
    </xf>
    <xf numFmtId="49" fontId="10" fillId="3" borderId="47" xfId="1" applyNumberFormat="1" applyFont="1" applyFill="1" applyBorder="1" applyAlignment="1">
      <alignment horizontal="left" vertical="center"/>
    </xf>
    <xf numFmtId="49" fontId="1" fillId="0" borderId="12" xfId="2" applyNumberFormat="1" applyFont="1" applyFill="1" applyBorder="1" applyAlignment="1" applyProtection="1">
      <alignment horizontal="left" vertical="center" wrapText="1"/>
    </xf>
    <xf numFmtId="49" fontId="1" fillId="0" borderId="25" xfId="2" applyNumberFormat="1" applyFont="1" applyFill="1" applyBorder="1" applyAlignment="1" applyProtection="1">
      <alignment horizontal="left" vertical="center" wrapText="1"/>
    </xf>
    <xf numFmtId="49" fontId="1" fillId="0" borderId="50" xfId="2" applyNumberFormat="1" applyFont="1" applyFill="1" applyBorder="1" applyAlignment="1" applyProtection="1">
      <alignment horizontal="left" vertical="center" wrapText="1"/>
    </xf>
    <xf numFmtId="49" fontId="1" fillId="0" borderId="89" xfId="2" applyNumberFormat="1" applyFont="1" applyFill="1" applyBorder="1" applyAlignment="1" applyProtection="1">
      <alignment horizontal="left" vertical="center" wrapText="1"/>
    </xf>
    <xf numFmtId="0" fontId="1" fillId="0" borderId="6" xfId="0" applyFont="1" applyFill="1" applyBorder="1" applyAlignment="1">
      <alignment horizontal="left" vertical="center"/>
    </xf>
    <xf numFmtId="0" fontId="1" fillId="0" borderId="46" xfId="0" applyFont="1" applyFill="1" applyBorder="1" applyAlignment="1">
      <alignment horizontal="left" vertical="center"/>
    </xf>
    <xf numFmtId="0" fontId="1" fillId="0" borderId="67" xfId="0" applyFont="1" applyFill="1" applyBorder="1" applyAlignment="1">
      <alignment horizontal="left" vertical="center"/>
    </xf>
    <xf numFmtId="0" fontId="1" fillId="0" borderId="54" xfId="0" applyFont="1" applyFill="1" applyBorder="1" applyAlignment="1">
      <alignment horizontal="left" vertical="center"/>
    </xf>
    <xf numFmtId="0" fontId="1" fillId="0" borderId="48" xfId="0" applyFont="1" applyFill="1" applyBorder="1" applyAlignment="1">
      <alignment horizontal="left" vertical="center"/>
    </xf>
    <xf numFmtId="0" fontId="1" fillId="0" borderId="52" xfId="0" applyFont="1" applyFill="1" applyBorder="1" applyAlignment="1">
      <alignment horizontal="left" vertical="center"/>
    </xf>
    <xf numFmtId="49" fontId="10" fillId="3" borderId="83" xfId="0" applyNumberFormat="1" applyFont="1" applyFill="1" applyBorder="1" applyAlignment="1">
      <alignment horizontal="left" vertical="center" wrapText="1"/>
    </xf>
    <xf numFmtId="49" fontId="10" fillId="3" borderId="55" xfId="0" applyNumberFormat="1" applyFont="1" applyFill="1" applyBorder="1" applyAlignment="1">
      <alignment horizontal="left" vertical="center" wrapText="1"/>
    </xf>
    <xf numFmtId="49" fontId="10" fillId="3" borderId="56" xfId="0" applyNumberFormat="1" applyFont="1" applyFill="1" applyBorder="1" applyAlignment="1">
      <alignment horizontal="left" vertical="center" wrapText="1"/>
    </xf>
    <xf numFmtId="49" fontId="1" fillId="0" borderId="68" xfId="0" applyNumberFormat="1" applyFont="1" applyFill="1" applyBorder="1" applyAlignment="1">
      <alignment horizontal="left" vertical="center"/>
    </xf>
    <xf numFmtId="49" fontId="1" fillId="0" borderId="69" xfId="0" applyNumberFormat="1" applyFont="1" applyFill="1" applyBorder="1" applyAlignment="1">
      <alignment horizontal="left" vertical="center"/>
    </xf>
    <xf numFmtId="49" fontId="1" fillId="0" borderId="70" xfId="0" applyNumberFormat="1" applyFont="1" applyFill="1" applyBorder="1" applyAlignment="1">
      <alignment horizontal="left" vertical="center"/>
    </xf>
    <xf numFmtId="0" fontId="1" fillId="0" borderId="25" xfId="0" applyFont="1" applyFill="1" applyBorder="1" applyAlignment="1">
      <alignment horizontal="left" vertical="center" wrapText="1"/>
    </xf>
    <xf numFmtId="0" fontId="1" fillId="0" borderId="44" xfId="0" applyFont="1" applyFill="1" applyBorder="1" applyAlignment="1">
      <alignment horizontal="left" vertical="center" wrapText="1"/>
    </xf>
    <xf numFmtId="49" fontId="1" fillId="0" borderId="57" xfId="0" applyNumberFormat="1" applyFont="1" applyFill="1" applyBorder="1" applyAlignment="1">
      <alignment horizontal="left" vertical="center"/>
    </xf>
    <xf numFmtId="49" fontId="1" fillId="0" borderId="84" xfId="0" applyNumberFormat="1" applyFont="1" applyFill="1" applyBorder="1" applyAlignment="1">
      <alignment horizontal="left" vertical="center"/>
    </xf>
    <xf numFmtId="49" fontId="1" fillId="0" borderId="6" xfId="0" applyNumberFormat="1" applyFont="1" applyFill="1" applyBorder="1" applyAlignment="1">
      <alignment horizontal="left" vertical="center"/>
    </xf>
    <xf numFmtId="0" fontId="1" fillId="0" borderId="102" xfId="0" applyFont="1" applyFill="1" applyBorder="1" applyAlignment="1">
      <alignment vertical="center"/>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113" xfId="0" applyFont="1" applyFill="1" applyBorder="1" applyAlignment="1">
      <alignment vertical="center"/>
    </xf>
    <xf numFmtId="0" fontId="1" fillId="0" borderId="109" xfId="0" applyFont="1" applyFill="1" applyBorder="1" applyAlignment="1">
      <alignment vertical="center"/>
    </xf>
    <xf numFmtId="49" fontId="1" fillId="0" borderId="63" xfId="0" applyNumberFormat="1" applyFont="1" applyFill="1" applyBorder="1" applyAlignment="1">
      <alignment horizontal="left" vertical="center"/>
    </xf>
    <xf numFmtId="49" fontId="1" fillId="0" borderId="6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51" xfId="0" applyNumberFormat="1" applyFont="1" applyFill="1" applyBorder="1" applyAlignment="1">
      <alignment horizontal="left" vertical="center"/>
    </xf>
    <xf numFmtId="0" fontId="1" fillId="0" borderId="107" xfId="0" applyFont="1" applyFill="1" applyBorder="1" applyAlignment="1">
      <alignment vertical="center"/>
    </xf>
    <xf numFmtId="0" fontId="1" fillId="0" borderId="72" xfId="0" applyFont="1" applyFill="1" applyBorder="1" applyAlignment="1">
      <alignment vertical="center"/>
    </xf>
    <xf numFmtId="0" fontId="1" fillId="0" borderId="45" xfId="0" applyFont="1" applyFill="1" applyBorder="1" applyAlignment="1">
      <alignment vertical="center"/>
    </xf>
    <xf numFmtId="0" fontId="1" fillId="0" borderId="4" xfId="0" applyFont="1" applyFill="1" applyBorder="1" applyAlignment="1">
      <alignment vertical="center"/>
    </xf>
    <xf numFmtId="0" fontId="1" fillId="0" borderId="32" xfId="0" applyFont="1" applyFill="1" applyBorder="1" applyAlignment="1">
      <alignment vertical="center"/>
    </xf>
    <xf numFmtId="49" fontId="1" fillId="0" borderId="51" xfId="0" applyNumberFormat="1" applyFont="1" applyFill="1" applyBorder="1" applyAlignment="1">
      <alignment horizontal="left" vertical="center" wrapText="1"/>
    </xf>
    <xf numFmtId="49" fontId="1" fillId="0" borderId="64"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7" xfId="0" applyNumberFormat="1" applyFont="1" applyFill="1" applyBorder="1" applyAlignment="1">
      <alignment horizontal="left" vertical="center" wrapText="1"/>
    </xf>
    <xf numFmtId="0" fontId="1" fillId="0" borderId="90" xfId="0" applyFont="1" applyFill="1" applyBorder="1" applyAlignment="1">
      <alignment vertical="center"/>
    </xf>
    <xf numFmtId="0" fontId="1" fillId="0" borderId="91" xfId="0" applyFont="1" applyFill="1" applyBorder="1" applyAlignment="1">
      <alignment vertical="center"/>
    </xf>
    <xf numFmtId="0" fontId="1" fillId="0" borderId="82" xfId="0" applyFont="1" applyFill="1" applyBorder="1" applyAlignment="1">
      <alignment horizontal="left" vertical="center"/>
    </xf>
    <xf numFmtId="0" fontId="1" fillId="0" borderId="41" xfId="0" applyFont="1" applyFill="1" applyBorder="1" applyAlignment="1">
      <alignment horizontal="left" vertical="center"/>
    </xf>
    <xf numFmtId="0" fontId="1" fillId="0" borderId="75" xfId="0" applyFont="1" applyFill="1" applyBorder="1" applyAlignment="1">
      <alignment horizontal="left" vertical="center"/>
    </xf>
    <xf numFmtId="49" fontId="10" fillId="3" borderId="79" xfId="0" applyNumberFormat="1" applyFont="1" applyFill="1" applyBorder="1" applyAlignment="1">
      <alignment horizontal="left" vertical="center"/>
    </xf>
    <xf numFmtId="49" fontId="10" fillId="3" borderId="47" xfId="0" applyNumberFormat="1" applyFont="1" applyFill="1" applyBorder="1" applyAlignment="1">
      <alignment horizontal="left" vertical="center"/>
    </xf>
    <xf numFmtId="49" fontId="10" fillId="3" borderId="80" xfId="0" applyNumberFormat="1" applyFont="1" applyFill="1" applyBorder="1" applyAlignment="1">
      <alignment horizontal="left" vertical="center"/>
    </xf>
    <xf numFmtId="0" fontId="1" fillId="0" borderId="24" xfId="0" applyFont="1" applyFill="1" applyBorder="1" applyAlignment="1">
      <alignment horizontal="left" vertical="center" wrapText="1"/>
    </xf>
    <xf numFmtId="0" fontId="1" fillId="0" borderId="106" xfId="0" applyFont="1" applyFill="1" applyBorder="1" applyAlignment="1">
      <alignment vertical="center"/>
    </xf>
    <xf numFmtId="0" fontId="1" fillId="0" borderId="14" xfId="0" applyFont="1" applyFill="1" applyBorder="1" applyAlignment="1">
      <alignment vertical="center"/>
    </xf>
    <xf numFmtId="0" fontId="1" fillId="0" borderId="6" xfId="0" applyFont="1" applyFill="1" applyBorder="1" applyAlignment="1">
      <alignment vertical="center"/>
    </xf>
    <xf numFmtId="0" fontId="1" fillId="0" borderId="67" xfId="0" applyFont="1" applyFill="1" applyBorder="1" applyAlignment="1">
      <alignment vertical="center"/>
    </xf>
    <xf numFmtId="3" fontId="30" fillId="4" borderId="79" xfId="0" applyNumberFormat="1" applyFont="1" applyFill="1" applyBorder="1" applyAlignment="1" applyProtection="1">
      <alignment horizontal="center" vertical="center" wrapText="1"/>
    </xf>
    <xf numFmtId="3" fontId="30" fillId="4" borderId="80" xfId="0" applyNumberFormat="1" applyFont="1" applyFill="1" applyBorder="1" applyAlignment="1" applyProtection="1">
      <alignment horizontal="center" vertical="center" wrapText="1"/>
    </xf>
    <xf numFmtId="0" fontId="10" fillId="3" borderId="59" xfId="0" applyFont="1" applyFill="1" applyBorder="1" applyAlignment="1">
      <alignment vertical="center"/>
    </xf>
    <xf numFmtId="0" fontId="10" fillId="3" borderId="48" xfId="0" applyFont="1" applyFill="1" applyBorder="1" applyAlignment="1">
      <alignment vertical="center"/>
    </xf>
    <xf numFmtId="0" fontId="1" fillId="4" borderId="60" xfId="0" applyFont="1" applyFill="1" applyBorder="1" applyAlignment="1">
      <alignment horizontal="center" vertical="center" wrapText="1"/>
    </xf>
    <xf numFmtId="0" fontId="0" fillId="4" borderId="61" xfId="0" applyFill="1" applyBorder="1" applyAlignment="1">
      <alignment horizontal="center" vertical="center" wrapText="1"/>
    </xf>
    <xf numFmtId="0" fontId="0" fillId="4" borderId="62" xfId="0" applyFill="1" applyBorder="1" applyAlignment="1">
      <alignment horizontal="center" vertical="center" wrapText="1"/>
    </xf>
    <xf numFmtId="0" fontId="1" fillId="3" borderId="48" xfId="0" applyFont="1" applyFill="1" applyBorder="1" applyAlignment="1">
      <alignment horizontal="center" vertical="center"/>
    </xf>
    <xf numFmtId="0" fontId="1" fillId="3" borderId="52" xfId="0" applyFont="1" applyFill="1" applyBorder="1" applyAlignment="1">
      <alignment horizontal="center" vertical="center"/>
    </xf>
    <xf numFmtId="49" fontId="1" fillId="3" borderId="63" xfId="0" applyNumberFormat="1" applyFont="1" applyFill="1" applyBorder="1" applyAlignment="1">
      <alignment horizontal="center" vertical="center" wrapText="1"/>
    </xf>
    <xf numFmtId="0" fontId="1" fillId="3" borderId="64" xfId="0" applyFont="1" applyFill="1" applyBorder="1" applyAlignment="1">
      <alignment vertical="center"/>
    </xf>
    <xf numFmtId="0" fontId="1" fillId="3" borderId="1" xfId="0" applyFont="1" applyFill="1" applyBorder="1" applyAlignment="1">
      <alignment vertical="center"/>
    </xf>
    <xf numFmtId="2" fontId="1" fillId="3" borderId="21" xfId="0" applyNumberFormat="1" applyFont="1" applyFill="1" applyBorder="1" applyAlignment="1">
      <alignment horizontal="center" vertical="center" wrapText="1"/>
    </xf>
    <xf numFmtId="2" fontId="1" fillId="3" borderId="22" xfId="0" applyNumberFormat="1" applyFont="1" applyFill="1" applyBorder="1" applyAlignment="1">
      <alignment horizontal="center" vertical="center"/>
    </xf>
    <xf numFmtId="2" fontId="1" fillId="3" borderId="10" xfId="0" applyNumberFormat="1" applyFont="1" applyFill="1" applyBorder="1" applyAlignment="1">
      <alignment horizontal="center" vertical="center"/>
    </xf>
    <xf numFmtId="49" fontId="3" fillId="3" borderId="74" xfId="0" applyNumberFormat="1" applyFont="1" applyFill="1" applyBorder="1" applyAlignment="1">
      <alignment horizontal="center" vertical="center" wrapText="1"/>
    </xf>
    <xf numFmtId="0" fontId="3" fillId="3" borderId="69" xfId="0" applyFont="1" applyFill="1" applyBorder="1" applyAlignment="1">
      <alignment vertical="center"/>
    </xf>
    <xf numFmtId="0" fontId="3" fillId="3" borderId="70" xfId="0" applyFont="1" applyFill="1" applyBorder="1" applyAlignment="1">
      <alignmen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50" xfId="0" applyFont="1" applyFill="1" applyBorder="1" applyAlignment="1">
      <alignment horizontal="left" vertical="center"/>
    </xf>
    <xf numFmtId="0" fontId="10" fillId="3" borderId="0" xfId="0" applyFont="1" applyFill="1" applyBorder="1" applyAlignment="1">
      <alignment horizontal="left" vertical="center"/>
    </xf>
    <xf numFmtId="0" fontId="10" fillId="3" borderId="66" xfId="0" applyFont="1" applyFill="1" applyBorder="1" applyAlignment="1">
      <alignment horizontal="left" vertical="center"/>
    </xf>
    <xf numFmtId="0" fontId="10" fillId="3" borderId="46" xfId="0" applyFont="1" applyFill="1" applyBorder="1" applyAlignment="1">
      <alignment horizontal="left" vertical="center"/>
    </xf>
    <xf numFmtId="49" fontId="1" fillId="0" borderId="94"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0" fontId="1" fillId="2" borderId="58" xfId="0" applyFont="1" applyFill="1" applyBorder="1" applyAlignment="1">
      <alignment horizontal="left" vertical="center" wrapText="1"/>
    </xf>
    <xf numFmtId="0" fontId="0" fillId="2" borderId="25" xfId="0" applyFill="1" applyBorder="1" applyAlignment="1">
      <alignment vertical="center" wrapText="1"/>
    </xf>
    <xf numFmtId="0" fontId="0" fillId="2" borderId="44" xfId="0" applyFill="1" applyBorder="1" applyAlignment="1">
      <alignment vertical="center" wrapText="1"/>
    </xf>
    <xf numFmtId="0" fontId="1" fillId="2" borderId="51" xfId="0" applyFont="1" applyFill="1" applyBorder="1" applyAlignment="1">
      <alignment horizontal="left" vertical="center" wrapText="1"/>
    </xf>
    <xf numFmtId="0" fontId="1" fillId="2" borderId="96"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0" fillId="0" borderId="48" xfId="0" applyBorder="1" applyAlignment="1">
      <alignment vertical="center"/>
    </xf>
    <xf numFmtId="49" fontId="1" fillId="0" borderId="83" xfId="0" applyNumberFormat="1" applyFont="1" applyFill="1" applyBorder="1" applyAlignment="1">
      <alignment horizontal="left" vertical="center" wrapText="1"/>
    </xf>
    <xf numFmtId="49" fontId="1" fillId="0" borderId="55" xfId="0" applyNumberFormat="1" applyFont="1" applyFill="1" applyBorder="1" applyAlignment="1">
      <alignment horizontal="left" vertical="center" wrapText="1"/>
    </xf>
    <xf numFmtId="0" fontId="1" fillId="0" borderId="24" xfId="0" applyFont="1" applyFill="1" applyBorder="1" applyAlignment="1">
      <alignment horizontal="left" vertical="center"/>
    </xf>
    <xf numFmtId="0" fontId="1" fillId="0" borderId="89" xfId="0" applyFont="1" applyFill="1" applyBorder="1" applyAlignment="1">
      <alignment horizontal="left" vertical="center"/>
    </xf>
    <xf numFmtId="0" fontId="3" fillId="2" borderId="73"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40" xfId="0" applyFont="1" applyFill="1" applyBorder="1" applyAlignment="1">
      <alignment horizontal="left" vertical="center" wrapText="1"/>
    </xf>
    <xf numFmtId="49" fontId="3" fillId="2" borderId="58" xfId="0" applyNumberFormat="1" applyFont="1" applyFill="1" applyBorder="1" applyAlignment="1">
      <alignment vertical="center"/>
    </xf>
    <xf numFmtId="49" fontId="3" fillId="2" borderId="25" xfId="0" applyNumberFormat="1" applyFont="1" applyFill="1" applyBorder="1" applyAlignment="1">
      <alignment vertical="center"/>
    </xf>
    <xf numFmtId="49" fontId="3" fillId="2" borderId="44" xfId="0" applyNumberFormat="1" applyFont="1" applyFill="1" applyBorder="1" applyAlignment="1">
      <alignment vertical="center"/>
    </xf>
    <xf numFmtId="0" fontId="3" fillId="2" borderId="57" xfId="0" applyFont="1" applyFill="1" applyBorder="1" applyAlignment="1"/>
    <xf numFmtId="0" fontId="3" fillId="2" borderId="88" xfId="0" applyFont="1" applyFill="1" applyBorder="1" applyAlignment="1"/>
    <xf numFmtId="0" fontId="3" fillId="2" borderId="99" xfId="0" applyFont="1" applyFill="1" applyBorder="1" applyAlignment="1"/>
    <xf numFmtId="0" fontId="3" fillId="2" borderId="107" xfId="0" applyFont="1" applyFill="1" applyBorder="1" applyAlignment="1"/>
    <xf numFmtId="0" fontId="3" fillId="2" borderId="4" xfId="0" applyFont="1" applyFill="1" applyBorder="1" applyAlignment="1"/>
    <xf numFmtId="0" fontId="3" fillId="2" borderId="32" xfId="0" applyFont="1" applyFill="1" applyBorder="1" applyAlignment="1"/>
    <xf numFmtId="49" fontId="1" fillId="2" borderId="58" xfId="0" applyNumberFormat="1" applyFont="1" applyFill="1" applyBorder="1" applyAlignment="1">
      <alignment vertical="center" wrapText="1"/>
    </xf>
    <xf numFmtId="49" fontId="3" fillId="2" borderId="25" xfId="0" applyNumberFormat="1" applyFont="1" applyFill="1" applyBorder="1" applyAlignment="1">
      <alignment vertical="center" wrapText="1"/>
    </xf>
    <xf numFmtId="49" fontId="3" fillId="2" borderId="89" xfId="0" applyNumberFormat="1" applyFont="1" applyFill="1" applyBorder="1" applyAlignment="1">
      <alignment vertical="center" wrapText="1"/>
    </xf>
    <xf numFmtId="49" fontId="3" fillId="2" borderId="44" xfId="0" applyNumberFormat="1" applyFont="1" applyFill="1" applyBorder="1" applyAlignment="1">
      <alignment vertical="center" wrapText="1"/>
    </xf>
    <xf numFmtId="0" fontId="3" fillId="2" borderId="72" xfId="0" applyFont="1" applyFill="1" applyBorder="1" applyAlignment="1"/>
    <xf numFmtId="0" fontId="3" fillId="2" borderId="45" xfId="0" applyFont="1" applyFill="1" applyBorder="1" applyAlignment="1"/>
    <xf numFmtId="0" fontId="10" fillId="3" borderId="14" xfId="0" applyFont="1" applyFill="1" applyBorder="1" applyAlignment="1">
      <alignment horizontal="left" vertical="center"/>
    </xf>
    <xf numFmtId="0" fontId="10" fillId="3" borderId="65" xfId="0" applyFont="1" applyFill="1" applyBorder="1" applyAlignment="1">
      <alignment horizontal="left" vertical="center"/>
    </xf>
    <xf numFmtId="0" fontId="10" fillId="3" borderId="67" xfId="0" applyFont="1" applyFill="1" applyBorder="1" applyAlignment="1">
      <alignment horizontal="left" vertical="center"/>
    </xf>
    <xf numFmtId="2" fontId="1" fillId="3" borderId="22" xfId="0" applyNumberFormat="1" applyFont="1" applyFill="1" applyBorder="1" applyAlignment="1">
      <alignment horizontal="center" vertical="center" wrapText="1"/>
    </xf>
    <xf numFmtId="2" fontId="1" fillId="3" borderId="10" xfId="0" applyNumberFormat="1" applyFont="1" applyFill="1" applyBorder="1" applyAlignment="1">
      <alignment horizontal="center" vertical="center" wrapText="1"/>
    </xf>
    <xf numFmtId="49" fontId="3" fillId="3" borderId="24"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xf>
    <xf numFmtId="49" fontId="3" fillId="3" borderId="44" xfId="0" applyNumberFormat="1" applyFont="1" applyFill="1" applyBorder="1" applyAlignment="1">
      <alignment horizontal="center" vertical="center" wrapText="1"/>
    </xf>
    <xf numFmtId="0" fontId="3" fillId="2" borderId="6" xfId="0" applyFont="1" applyFill="1" applyBorder="1" applyAlignment="1"/>
    <xf numFmtId="0" fontId="3" fillId="2" borderId="67" xfId="0" applyFont="1" applyFill="1" applyBorder="1" applyAlignment="1"/>
    <xf numFmtId="49" fontId="1" fillId="2" borderId="51" xfId="0" applyNumberFormat="1" applyFont="1" applyFill="1" applyBorder="1" applyAlignment="1">
      <alignment vertical="center" wrapText="1"/>
    </xf>
    <xf numFmtId="49" fontId="1" fillId="2" borderId="64"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0" fontId="3" fillId="2" borderId="90" xfId="0" applyFont="1" applyFill="1" applyBorder="1" applyAlignment="1"/>
    <xf numFmtId="0" fontId="3" fillId="2" borderId="91" xfId="0" applyFont="1" applyFill="1" applyBorder="1" applyAlignment="1"/>
    <xf numFmtId="49" fontId="3" fillId="2" borderId="58" xfId="0" applyNumberFormat="1" applyFont="1" applyFill="1" applyBorder="1" applyAlignment="1">
      <alignment vertical="center" wrapText="1"/>
    </xf>
    <xf numFmtId="49" fontId="3" fillId="2" borderId="25" xfId="0" applyNumberFormat="1" applyFont="1" applyFill="1" applyBorder="1" applyAlignment="1">
      <alignment horizontal="left" vertical="center" wrapText="1"/>
    </xf>
    <xf numFmtId="49" fontId="3" fillId="2" borderId="44" xfId="0" applyNumberFormat="1" applyFont="1" applyFill="1" applyBorder="1" applyAlignment="1">
      <alignment horizontal="left" vertical="center" wrapText="1"/>
    </xf>
    <xf numFmtId="0" fontId="3" fillId="2" borderId="101" xfId="0" applyFont="1" applyFill="1" applyBorder="1" applyAlignment="1">
      <alignment vertical="center" wrapText="1"/>
    </xf>
    <xf numFmtId="0" fontId="3" fillId="2" borderId="96" xfId="0" applyFont="1" applyFill="1" applyBorder="1" applyAlignment="1">
      <alignment vertical="center" wrapText="1"/>
    </xf>
    <xf numFmtId="0" fontId="10" fillId="3" borderId="3"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71" xfId="0" applyFont="1" applyFill="1" applyBorder="1" applyAlignment="1">
      <alignment horizontal="center" vertical="center"/>
    </xf>
    <xf numFmtId="49" fontId="3" fillId="2" borderId="58" xfId="0" applyNumberFormat="1" applyFont="1" applyFill="1" applyBorder="1" applyAlignment="1">
      <alignment horizontal="left" vertical="center" wrapText="1"/>
    </xf>
    <xf numFmtId="49" fontId="3" fillId="2" borderId="68" xfId="0" applyNumberFormat="1" applyFont="1" applyFill="1" applyBorder="1" applyAlignment="1">
      <alignment vertical="center" wrapText="1"/>
    </xf>
    <xf numFmtId="49" fontId="3" fillId="2" borderId="69" xfId="0" applyNumberFormat="1" applyFont="1" applyFill="1" applyBorder="1" applyAlignment="1">
      <alignment vertical="center" wrapText="1"/>
    </xf>
    <xf numFmtId="49" fontId="3" fillId="2" borderId="70" xfId="0" applyNumberFormat="1" applyFont="1" applyFill="1" applyBorder="1" applyAlignment="1">
      <alignment vertical="center" wrapText="1"/>
    </xf>
    <xf numFmtId="0" fontId="1" fillId="2" borderId="104" xfId="0" applyFont="1" applyFill="1" applyBorder="1" applyAlignment="1">
      <alignment vertical="center" wrapText="1"/>
    </xf>
    <xf numFmtId="0" fontId="3" fillId="2" borderId="121" xfId="0" applyFont="1" applyFill="1" applyBorder="1" applyAlignment="1">
      <alignment vertical="center" wrapText="1"/>
    </xf>
    <xf numFmtId="0" fontId="3" fillId="2" borderId="62" xfId="0" applyFont="1" applyFill="1" applyBorder="1" applyAlignment="1">
      <alignment horizontal="left" vertical="center" wrapText="1"/>
    </xf>
    <xf numFmtId="0" fontId="1" fillId="5" borderId="59" xfId="1" applyFont="1" applyFill="1" applyBorder="1" applyAlignment="1">
      <alignment horizontal="left" vertical="center" wrapText="1"/>
    </xf>
    <xf numFmtId="0" fontId="1" fillId="5" borderId="48" xfId="1" applyFont="1" applyFill="1" applyBorder="1" applyAlignment="1">
      <alignment horizontal="left" vertical="center" wrapText="1"/>
    </xf>
    <xf numFmtId="0" fontId="1" fillId="5" borderId="52" xfId="1" applyFill="1" applyBorder="1" applyAlignment="1">
      <alignment horizontal="left" vertical="center" wrapText="1"/>
    </xf>
    <xf numFmtId="0" fontId="10" fillId="3" borderId="3" xfId="1" applyFont="1" applyFill="1" applyBorder="1" applyAlignment="1">
      <alignment vertical="center"/>
    </xf>
    <xf numFmtId="0" fontId="10" fillId="3" borderId="41" xfId="1" applyFont="1" applyFill="1" applyBorder="1" applyAlignment="1">
      <alignment vertical="center"/>
    </xf>
    <xf numFmtId="0" fontId="10" fillId="3" borderId="75" xfId="1" applyFont="1" applyFill="1" applyBorder="1" applyAlignment="1">
      <alignment vertical="center"/>
    </xf>
    <xf numFmtId="0" fontId="1" fillId="4" borderId="2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wrapText="1"/>
    </xf>
    <xf numFmtId="0" fontId="1" fillId="3" borderId="77" xfId="1" applyFont="1" applyFill="1" applyBorder="1" applyAlignment="1">
      <alignment horizontal="center" vertical="center" wrapText="1"/>
    </xf>
    <xf numFmtId="0" fontId="1" fillId="3" borderId="2" xfId="1" applyFill="1" applyBorder="1" applyAlignment="1">
      <alignment horizontal="center" vertical="center" wrapText="1"/>
    </xf>
    <xf numFmtId="0" fontId="1" fillId="3" borderId="78"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5" borderId="3" xfId="1" applyFont="1" applyFill="1" applyBorder="1" applyAlignment="1">
      <alignment horizontal="left" vertical="center" wrapText="1"/>
    </xf>
    <xf numFmtId="0" fontId="1" fillId="5" borderId="41" xfId="1" applyFont="1" applyFill="1" applyBorder="1" applyAlignment="1">
      <alignment horizontal="left" vertical="center" wrapText="1"/>
    </xf>
    <xf numFmtId="0" fontId="1" fillId="5" borderId="75" xfId="1" applyFill="1" applyBorder="1" applyAlignment="1">
      <alignment horizontal="left" vertical="center" wrapText="1"/>
    </xf>
    <xf numFmtId="0" fontId="1" fillId="3" borderId="9" xfId="1" applyFill="1" applyBorder="1" applyAlignment="1">
      <alignment horizontal="center" vertical="center" wrapText="1"/>
    </xf>
    <xf numFmtId="0" fontId="1" fillId="3" borderId="12" xfId="1" applyFont="1" applyFill="1" applyBorder="1" applyAlignment="1">
      <alignment vertical="center"/>
    </xf>
    <xf numFmtId="0" fontId="1" fillId="3" borderId="13" xfId="1" applyFont="1" applyFill="1" applyBorder="1" applyAlignment="1">
      <alignment vertical="center"/>
    </xf>
    <xf numFmtId="0" fontId="1" fillId="3" borderId="50" xfId="1" applyFont="1" applyFill="1" applyBorder="1" applyAlignment="1">
      <alignment vertical="center"/>
    </xf>
    <xf numFmtId="0" fontId="1" fillId="3" borderId="0" xfId="1" applyFont="1" applyFill="1" applyBorder="1" applyAlignment="1">
      <alignment vertical="center"/>
    </xf>
    <xf numFmtId="0" fontId="1" fillId="5" borderId="66" xfId="1" applyFont="1" applyFill="1" applyBorder="1" applyAlignment="1">
      <alignment horizontal="left" vertical="center" wrapText="1"/>
    </xf>
    <xf numFmtId="0" fontId="1" fillId="5" borderId="46" xfId="1" applyFont="1" applyFill="1" applyBorder="1" applyAlignment="1">
      <alignment horizontal="left" vertical="center" wrapText="1"/>
    </xf>
    <xf numFmtId="0" fontId="1" fillId="5" borderId="67" xfId="1" applyFill="1" applyBorder="1" applyAlignment="1">
      <alignment horizontal="left" vertical="center" wrapText="1"/>
    </xf>
    <xf numFmtId="0" fontId="1" fillId="4" borderId="24" xfId="1" applyFont="1" applyFill="1" applyBorder="1" applyAlignment="1" applyProtection="1">
      <alignment horizontal="center" vertical="center" wrapText="1"/>
    </xf>
    <xf numFmtId="0" fontId="1" fillId="4" borderId="25" xfId="1" applyFill="1" applyBorder="1" applyAlignment="1" applyProtection="1">
      <alignment horizontal="center" vertical="center" wrapText="1"/>
    </xf>
    <xf numFmtId="0" fontId="1" fillId="4" borderId="44" xfId="1" applyFill="1" applyBorder="1" applyAlignment="1" applyProtection="1">
      <alignment horizontal="center" vertical="center" wrapText="1"/>
    </xf>
    <xf numFmtId="49" fontId="1" fillId="3" borderId="74" xfId="1" applyNumberFormat="1" applyFont="1" applyFill="1" applyBorder="1" applyAlignment="1">
      <alignment horizontal="center" vertical="center" wrapText="1"/>
    </xf>
    <xf numFmtId="49" fontId="1" fillId="3" borderId="69" xfId="1" applyNumberFormat="1" applyFont="1" applyFill="1" applyBorder="1" applyAlignment="1">
      <alignment horizontal="center" vertical="center" wrapText="1"/>
    </xf>
    <xf numFmtId="49" fontId="1" fillId="3" borderId="70" xfId="1" applyNumberFormat="1" applyFont="1" applyFill="1" applyBorder="1" applyAlignment="1">
      <alignment horizontal="center" vertical="center" wrapText="1"/>
    </xf>
    <xf numFmtId="2" fontId="1" fillId="3" borderId="21" xfId="1" applyNumberFormat="1" applyFont="1" applyFill="1" applyBorder="1" applyAlignment="1">
      <alignment horizontal="center" vertical="center" wrapText="1"/>
    </xf>
    <xf numFmtId="2" fontId="1" fillId="3" borderId="22" xfId="1" applyNumberFormat="1" applyFont="1" applyFill="1" applyBorder="1" applyAlignment="1">
      <alignment horizontal="center" vertical="center" wrapText="1"/>
    </xf>
    <xf numFmtId="2" fontId="1" fillId="3" borderId="10" xfId="1" applyNumberFormat="1" applyFont="1" applyFill="1" applyBorder="1" applyAlignment="1">
      <alignment horizontal="center" vertical="center" wrapText="1"/>
    </xf>
    <xf numFmtId="0" fontId="1" fillId="2" borderId="59" xfId="1" applyFont="1" applyFill="1" applyBorder="1" applyAlignment="1">
      <alignment horizontal="left" vertical="center" wrapText="1"/>
    </xf>
    <xf numFmtId="0" fontId="1" fillId="2" borderId="48"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2" borderId="41" xfId="1" applyFont="1" applyFill="1" applyBorder="1" applyAlignment="1">
      <alignment horizontal="left" vertical="center" wrapText="1"/>
    </xf>
    <xf numFmtId="0" fontId="1" fillId="2" borderId="41" xfId="1" applyFont="1" applyFill="1" applyBorder="1" applyAlignment="1">
      <alignment horizontal="left" vertical="center"/>
    </xf>
    <xf numFmtId="2" fontId="1" fillId="3" borderId="22" xfId="1" applyNumberFormat="1" applyFont="1" applyFill="1" applyBorder="1" applyAlignment="1">
      <alignment horizontal="center" vertical="center"/>
    </xf>
    <xf numFmtId="2" fontId="1" fillId="3" borderId="10" xfId="1" applyNumberFormat="1" applyFont="1" applyFill="1" applyBorder="1" applyAlignment="1">
      <alignment horizontal="center" vertical="center"/>
    </xf>
    <xf numFmtId="0" fontId="1" fillId="3" borderId="66" xfId="1" applyFont="1" applyFill="1" applyBorder="1" applyAlignment="1">
      <alignment vertical="center"/>
    </xf>
    <xf numFmtId="0" fontId="1" fillId="3" borderId="46" xfId="1" applyFont="1" applyFill="1" applyBorder="1" applyAlignment="1">
      <alignment vertical="center"/>
    </xf>
    <xf numFmtId="49" fontId="1" fillId="3" borderId="63" xfId="1" applyNumberFormat="1" applyFont="1" applyFill="1" applyBorder="1" applyAlignment="1">
      <alignment horizontal="center" vertical="center" wrapText="1"/>
    </xf>
    <xf numFmtId="49" fontId="1" fillId="3" borderId="64"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0" fontId="1" fillId="3" borderId="64" xfId="1" applyFont="1" applyFill="1" applyBorder="1" applyAlignment="1">
      <alignment vertical="center"/>
    </xf>
    <xf numFmtId="0" fontId="1" fillId="3" borderId="1" xfId="1" applyFont="1" applyFill="1" applyBorder="1" applyAlignment="1">
      <alignment vertical="center"/>
    </xf>
    <xf numFmtId="0" fontId="1" fillId="2" borderId="52" xfId="1" applyFont="1" applyFill="1" applyBorder="1" applyAlignment="1">
      <alignment horizontal="left" vertical="center" wrapText="1"/>
    </xf>
    <xf numFmtId="0" fontId="1" fillId="2" borderId="76" xfId="1" applyFont="1" applyFill="1" applyBorder="1" applyAlignment="1">
      <alignment horizontal="left" vertical="center" wrapText="1"/>
    </xf>
    <xf numFmtId="0" fontId="1" fillId="2" borderId="50" xfId="1" applyFont="1" applyFill="1" applyBorder="1" applyAlignment="1">
      <alignment horizontal="left" vertical="center" wrapText="1"/>
    </xf>
    <xf numFmtId="0" fontId="1" fillId="2" borderId="81" xfId="1" applyFont="1" applyFill="1" applyBorder="1" applyAlignment="1">
      <alignment horizontal="left" vertical="center" wrapText="1"/>
    </xf>
    <xf numFmtId="0" fontId="1" fillId="2" borderId="57" xfId="1" applyFont="1" applyFill="1" applyBorder="1" applyAlignment="1">
      <alignment horizontal="left" vertical="center" wrapText="1"/>
    </xf>
    <xf numFmtId="0" fontId="1" fillId="2" borderId="88" xfId="1" applyFont="1" applyFill="1" applyBorder="1" applyAlignment="1">
      <alignment horizontal="left" vertical="center" wrapText="1"/>
    </xf>
    <xf numFmtId="0" fontId="1" fillId="2" borderId="101" xfId="1" applyFont="1" applyFill="1" applyBorder="1" applyAlignment="1">
      <alignment horizontal="left" vertical="center" wrapText="1"/>
    </xf>
    <xf numFmtId="0" fontId="1" fillId="2" borderId="94" xfId="1" applyFont="1" applyFill="1" applyBorder="1" applyAlignment="1">
      <alignment horizontal="left" vertical="center" wrapText="1"/>
    </xf>
    <xf numFmtId="0" fontId="1" fillId="2" borderId="71" xfId="1" applyFont="1" applyFill="1" applyBorder="1" applyAlignment="1">
      <alignment horizontal="left" vertical="center" wrapText="1"/>
    </xf>
    <xf numFmtId="0" fontId="1" fillId="3" borderId="69" xfId="1" applyFont="1" applyFill="1" applyBorder="1" applyAlignment="1">
      <alignment vertical="center"/>
    </xf>
    <xf numFmtId="0" fontId="1" fillId="3" borderId="70" xfId="1" applyFont="1" applyFill="1" applyBorder="1" applyAlignment="1">
      <alignment vertical="center"/>
    </xf>
    <xf numFmtId="0" fontId="1" fillId="3" borderId="12" xfId="1" applyFont="1" applyFill="1" applyBorder="1" applyAlignment="1">
      <alignment vertical="center" wrapText="1"/>
    </xf>
    <xf numFmtId="0" fontId="1" fillId="3" borderId="13" xfId="1" applyFont="1" applyFill="1" applyBorder="1" applyAlignment="1">
      <alignment vertical="center" wrapText="1"/>
    </xf>
    <xf numFmtId="0" fontId="1" fillId="3" borderId="14" xfId="1" applyFont="1" applyFill="1" applyBorder="1" applyAlignment="1">
      <alignment vertical="center" wrapText="1"/>
    </xf>
    <xf numFmtId="0" fontId="1" fillId="3" borderId="50" xfId="1" applyFont="1" applyFill="1" applyBorder="1" applyAlignment="1">
      <alignment vertical="center" wrapText="1"/>
    </xf>
    <xf numFmtId="0" fontId="1" fillId="3" borderId="0" xfId="1" applyFont="1" applyFill="1" applyBorder="1" applyAlignment="1">
      <alignment vertical="center" wrapText="1"/>
    </xf>
    <xf numFmtId="0" fontId="1" fillId="3" borderId="65" xfId="1" applyFont="1" applyFill="1" applyBorder="1" applyAlignment="1">
      <alignment vertical="center" wrapText="1"/>
    </xf>
    <xf numFmtId="0" fontId="1" fillId="3" borderId="66" xfId="1" applyFont="1" applyFill="1" applyBorder="1" applyAlignment="1">
      <alignment vertical="center" wrapText="1"/>
    </xf>
    <xf numFmtId="0" fontId="1" fillId="3" borderId="46" xfId="1" applyFont="1" applyFill="1" applyBorder="1" applyAlignment="1">
      <alignment vertical="center" wrapText="1"/>
    </xf>
    <xf numFmtId="0" fontId="1" fillId="3" borderId="67" xfId="1" applyFont="1" applyFill="1" applyBorder="1" applyAlignment="1">
      <alignment vertical="center" wrapText="1"/>
    </xf>
    <xf numFmtId="0" fontId="1" fillId="3" borderId="12" xfId="1" applyFont="1" applyFill="1" applyBorder="1" applyAlignment="1">
      <alignment horizontal="left" vertical="center"/>
    </xf>
    <xf numFmtId="0" fontId="1" fillId="3" borderId="13" xfId="1" applyFont="1" applyFill="1" applyBorder="1" applyAlignment="1">
      <alignment horizontal="left" vertical="center"/>
    </xf>
    <xf numFmtId="0" fontId="1" fillId="3" borderId="14" xfId="1" applyFont="1" applyFill="1" applyBorder="1" applyAlignment="1">
      <alignment horizontal="left" vertical="center"/>
    </xf>
    <xf numFmtId="0" fontId="1" fillId="3" borderId="50" xfId="1" applyFont="1" applyFill="1" applyBorder="1" applyAlignment="1">
      <alignment horizontal="left" vertical="center"/>
    </xf>
    <xf numFmtId="0" fontId="1" fillId="3" borderId="0" xfId="1" applyFont="1" applyFill="1" applyBorder="1" applyAlignment="1">
      <alignment horizontal="left" vertical="center"/>
    </xf>
    <xf numFmtId="0" fontId="1" fillId="3" borderId="65" xfId="1" applyFont="1" applyFill="1" applyBorder="1" applyAlignment="1">
      <alignment horizontal="left" vertical="center"/>
    </xf>
    <xf numFmtId="0" fontId="1" fillId="3" borderId="66" xfId="1" applyFont="1" applyFill="1" applyBorder="1" applyAlignment="1">
      <alignment horizontal="left" vertical="center"/>
    </xf>
    <xf numFmtId="0" fontId="1" fillId="3" borderId="46" xfId="1" applyFont="1" applyFill="1" applyBorder="1" applyAlignment="1">
      <alignment horizontal="left" vertical="center"/>
    </xf>
    <xf numFmtId="0" fontId="1" fillId="3" borderId="67" xfId="1" applyFont="1" applyFill="1" applyBorder="1" applyAlignment="1">
      <alignment horizontal="left" vertical="center"/>
    </xf>
    <xf numFmtId="0" fontId="10" fillId="3" borderId="79" xfId="1" applyFont="1" applyFill="1" applyBorder="1" applyAlignment="1">
      <alignment horizontal="left" vertical="center"/>
    </xf>
    <xf numFmtId="0" fontId="10" fillId="3" borderId="47" xfId="1" applyFont="1" applyFill="1" applyBorder="1" applyAlignment="1">
      <alignment horizontal="left" vertical="center"/>
    </xf>
    <xf numFmtId="0" fontId="10" fillId="3" borderId="80" xfId="1" applyFont="1" applyFill="1" applyBorder="1" applyAlignment="1">
      <alignment horizontal="left" vertical="center"/>
    </xf>
    <xf numFmtId="0" fontId="1" fillId="2" borderId="59" xfId="1" applyFont="1" applyFill="1" applyBorder="1" applyAlignment="1">
      <alignment vertical="center"/>
    </xf>
    <xf numFmtId="0" fontId="1" fillId="2" borderId="48" xfId="1" applyFont="1" applyFill="1" applyBorder="1" applyAlignment="1">
      <alignment vertical="center"/>
    </xf>
    <xf numFmtId="0" fontId="1" fillId="2" borderId="52" xfId="1" applyFont="1" applyFill="1" applyBorder="1" applyAlignment="1">
      <alignment vertical="center"/>
    </xf>
    <xf numFmtId="0" fontId="1" fillId="2" borderId="66" xfId="1" applyFont="1" applyFill="1" applyBorder="1" applyAlignment="1">
      <alignment vertical="center"/>
    </xf>
    <xf numFmtId="0" fontId="1" fillId="2" borderId="46" xfId="1" applyFont="1" applyFill="1" applyBorder="1" applyAlignment="1">
      <alignment vertical="center"/>
    </xf>
    <xf numFmtId="0" fontId="1" fillId="2" borderId="67" xfId="1" applyFont="1" applyFill="1" applyBorder="1" applyAlignment="1">
      <alignment vertical="center"/>
    </xf>
    <xf numFmtId="0" fontId="1" fillId="2" borderId="59" xfId="1" applyFont="1" applyFill="1" applyBorder="1" applyAlignment="1">
      <alignment vertical="center" wrapText="1"/>
    </xf>
    <xf numFmtId="0" fontId="1" fillId="2" borderId="48" xfId="1" applyFont="1" applyFill="1" applyBorder="1" applyAlignment="1">
      <alignment vertical="center" wrapText="1"/>
    </xf>
    <xf numFmtId="49" fontId="10" fillId="3" borderId="3" xfId="0" applyNumberFormat="1" applyFont="1" applyFill="1" applyBorder="1" applyAlignment="1">
      <alignment horizontal="left" vertical="center"/>
    </xf>
    <xf numFmtId="49" fontId="10" fillId="3" borderId="41"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67" xfId="0" applyNumberFormat="1" applyFont="1" applyFill="1" applyBorder="1" applyAlignment="1">
      <alignment horizontal="left" vertical="center"/>
    </xf>
    <xf numFmtId="49" fontId="3" fillId="0" borderId="54" xfId="0" applyNumberFormat="1" applyFont="1" applyFill="1" applyBorder="1" applyAlignment="1">
      <alignment horizontal="left" vertical="center"/>
    </xf>
    <xf numFmtId="49" fontId="3" fillId="0" borderId="52" xfId="0" applyNumberFormat="1" applyFont="1" applyFill="1" applyBorder="1" applyAlignment="1">
      <alignment horizontal="left" vertical="center"/>
    </xf>
    <xf numFmtId="0" fontId="3" fillId="0" borderId="25" xfId="0" applyFont="1" applyFill="1" applyBorder="1" applyAlignment="1">
      <alignment horizontal="left" vertical="center" wrapText="1"/>
    </xf>
    <xf numFmtId="49" fontId="3" fillId="0" borderId="49" xfId="0" applyNumberFormat="1" applyFont="1" applyFill="1" applyBorder="1" applyAlignment="1">
      <alignment horizontal="left" vertical="center"/>
    </xf>
    <xf numFmtId="0" fontId="3" fillId="3" borderId="83" xfId="0" applyFont="1" applyFill="1" applyBorder="1" applyAlignment="1">
      <alignment horizontal="left" vertical="center"/>
    </xf>
    <xf numFmtId="0" fontId="3" fillId="3" borderId="55" xfId="0" applyFont="1" applyFill="1" applyBorder="1" applyAlignment="1">
      <alignment horizontal="left" vertical="center"/>
    </xf>
    <xf numFmtId="0" fontId="3" fillId="3" borderId="56" xfId="0" applyFont="1" applyFill="1" applyBorder="1" applyAlignment="1">
      <alignment horizontal="left" vertical="center"/>
    </xf>
    <xf numFmtId="0" fontId="3" fillId="0" borderId="58" xfId="0" applyFont="1" applyFill="1" applyBorder="1" applyAlignment="1">
      <alignment horizontal="left" vertical="center" wrapText="1"/>
    </xf>
    <xf numFmtId="0" fontId="3" fillId="0" borderId="89" xfId="0" applyFont="1" applyFill="1" applyBorder="1" applyAlignment="1">
      <alignment horizontal="left" vertical="center" wrapText="1"/>
    </xf>
    <xf numFmtId="49" fontId="1" fillId="0" borderId="54" xfId="0" applyNumberFormat="1" applyFont="1" applyFill="1" applyBorder="1" applyAlignment="1">
      <alignment horizontal="left" vertical="center"/>
    </xf>
    <xf numFmtId="49" fontId="3" fillId="0" borderId="54" xfId="0" applyNumberFormat="1" applyFont="1" applyFill="1" applyBorder="1" applyAlignment="1">
      <alignment horizontal="left" vertical="center" wrapText="1"/>
    </xf>
    <xf numFmtId="49" fontId="3" fillId="0" borderId="49" xfId="0" applyNumberFormat="1" applyFont="1" applyFill="1" applyBorder="1" applyAlignment="1">
      <alignment horizontal="left" vertical="center" wrapText="1"/>
    </xf>
    <xf numFmtId="49" fontId="3" fillId="0" borderId="82" xfId="0" applyNumberFormat="1" applyFont="1" applyFill="1" applyBorder="1" applyAlignment="1">
      <alignment horizontal="left" vertical="center"/>
    </xf>
    <xf numFmtId="49" fontId="3" fillId="0" borderId="20" xfId="0" applyNumberFormat="1" applyFont="1" applyFill="1" applyBorder="1" applyAlignment="1">
      <alignment horizontal="left" vertical="center"/>
    </xf>
    <xf numFmtId="0" fontId="24" fillId="10" borderId="135" xfId="0" applyFont="1" applyFill="1" applyBorder="1" applyAlignment="1">
      <alignment horizontal="left" vertical="center" wrapText="1"/>
    </xf>
    <xf numFmtId="0" fontId="24" fillId="10" borderId="158" xfId="0" applyFont="1" applyFill="1" applyBorder="1" applyAlignment="1">
      <alignment horizontal="left" vertical="center" wrapText="1"/>
    </xf>
    <xf numFmtId="0" fontId="24" fillId="10" borderId="136" xfId="0" applyFont="1" applyFill="1" applyBorder="1" applyAlignment="1">
      <alignment horizontal="left" vertical="center" wrapText="1"/>
    </xf>
    <xf numFmtId="0" fontId="10" fillId="3" borderId="60" xfId="0" applyFont="1" applyFill="1" applyBorder="1" applyAlignment="1">
      <alignment horizontal="left" vertical="center" wrapText="1"/>
    </xf>
    <xf numFmtId="0" fontId="10" fillId="3" borderId="61" xfId="0" applyFont="1" applyFill="1" applyBorder="1" applyAlignment="1">
      <alignment horizontal="left" vertical="center" wrapText="1"/>
    </xf>
    <xf numFmtId="0" fontId="10" fillId="3" borderId="62" xfId="0" applyFont="1" applyFill="1" applyBorder="1" applyAlignment="1">
      <alignment horizontal="left" vertical="center" wrapText="1"/>
    </xf>
    <xf numFmtId="49" fontId="1" fillId="3" borderId="24" xfId="0" applyNumberFormat="1" applyFont="1" applyFill="1" applyBorder="1" applyAlignment="1">
      <alignment horizontal="center" vertical="center" wrapText="1"/>
    </xf>
    <xf numFmtId="49" fontId="1" fillId="3" borderId="25" xfId="0" applyNumberFormat="1" applyFont="1" applyFill="1" applyBorder="1" applyAlignment="1">
      <alignment horizontal="center" vertical="center" wrapText="1"/>
    </xf>
    <xf numFmtId="49" fontId="1" fillId="3" borderId="44" xfId="0" applyNumberFormat="1" applyFont="1" applyFill="1" applyBorder="1" applyAlignment="1">
      <alignment horizontal="center" vertical="center" wrapText="1"/>
    </xf>
    <xf numFmtId="0" fontId="28" fillId="8" borderId="135" xfId="0" applyFont="1" applyFill="1" applyBorder="1" applyAlignment="1" applyProtection="1">
      <alignment horizontal="left" vertical="center" wrapText="1"/>
    </xf>
    <xf numFmtId="0" fontId="28" fillId="8" borderId="136" xfId="0" applyFont="1" applyFill="1" applyBorder="1" applyAlignment="1" applyProtection="1">
      <alignment horizontal="left" vertical="center" wrapText="1"/>
    </xf>
    <xf numFmtId="0" fontId="28" fillId="8" borderId="137" xfId="0" applyFont="1" applyFill="1" applyBorder="1" applyAlignment="1" applyProtection="1">
      <alignment horizontal="center" vertical="center" wrapText="1"/>
    </xf>
    <xf numFmtId="0" fontId="28" fillId="8" borderId="138" xfId="0" applyFont="1" applyFill="1" applyBorder="1" applyAlignment="1" applyProtection="1">
      <alignment horizontal="center" vertical="center" wrapText="1"/>
    </xf>
    <xf numFmtId="0" fontId="28" fillId="7" borderId="150" xfId="0" applyFont="1" applyFill="1" applyBorder="1" applyAlignment="1" applyProtection="1">
      <alignment horizontal="left" vertical="center" wrapText="1"/>
    </xf>
    <xf numFmtId="0" fontId="28" fillId="7" borderId="152" xfId="0" applyFont="1" applyFill="1" applyBorder="1" applyAlignment="1" applyProtection="1">
      <alignment horizontal="left" vertical="center" wrapText="1"/>
    </xf>
    <xf numFmtId="3" fontId="1" fillId="4" borderId="63" xfId="0" applyNumberFormat="1" applyFont="1" applyFill="1" applyBorder="1" applyAlignment="1" applyProtection="1">
      <alignment horizontal="center" vertical="center" wrapText="1"/>
    </xf>
    <xf numFmtId="3" fontId="1" fillId="4" borderId="17" xfId="0" applyNumberFormat="1" applyFont="1" applyFill="1" applyBorder="1" applyAlignment="1" applyProtection="1">
      <alignment horizontal="center" vertical="center" wrapText="1"/>
    </xf>
    <xf numFmtId="3" fontId="28" fillId="7" borderId="151" xfId="0" applyNumberFormat="1" applyFont="1" applyFill="1" applyBorder="1" applyAlignment="1" applyProtection="1">
      <alignment horizontal="right" vertical="center" wrapText="1"/>
    </xf>
    <xf numFmtId="3" fontId="28" fillId="7" borderId="153" xfId="0" applyNumberFormat="1" applyFont="1" applyFill="1" applyBorder="1" applyAlignment="1" applyProtection="1">
      <alignment horizontal="right" vertical="center" wrapText="1"/>
    </xf>
    <xf numFmtId="0" fontId="28" fillId="9" borderId="154" xfId="0" applyFont="1" applyFill="1" applyBorder="1" applyAlignment="1" applyProtection="1">
      <alignment horizontal="right" vertical="center" wrapText="1"/>
    </xf>
    <xf numFmtId="0" fontId="28" fillId="9" borderId="155" xfId="0" applyFont="1" applyFill="1" applyBorder="1" applyAlignment="1" applyProtection="1">
      <alignment horizontal="right" vertical="center" wrapText="1"/>
    </xf>
    <xf numFmtId="0" fontId="28" fillId="9" borderId="156" xfId="0" applyFont="1" applyFill="1" applyBorder="1" applyAlignment="1" applyProtection="1">
      <alignment horizontal="right" vertical="center" wrapText="1"/>
    </xf>
    <xf numFmtId="0" fontId="10" fillId="3" borderId="3" xfId="0" applyFont="1" applyFill="1" applyBorder="1" applyAlignment="1">
      <alignment horizontal="left" vertical="center" wrapText="1"/>
    </xf>
    <xf numFmtId="0" fontId="10" fillId="3" borderId="75" xfId="0" applyFont="1" applyFill="1" applyBorder="1" applyAlignment="1">
      <alignment horizontal="left" vertical="center" wrapText="1"/>
    </xf>
    <xf numFmtId="0" fontId="1" fillId="2" borderId="79"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80" xfId="0" applyFont="1" applyFill="1" applyBorder="1" applyAlignment="1" applyProtection="1">
      <alignment horizontal="center" vertical="top" wrapText="1"/>
      <protection locked="0"/>
    </xf>
    <xf numFmtId="0" fontId="1" fillId="4" borderId="12" xfId="0" applyFont="1"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0" fontId="0" fillId="4" borderId="66" xfId="0" applyFill="1" applyBorder="1" applyAlignment="1" applyProtection="1">
      <alignment horizontal="center" vertical="center" wrapText="1"/>
    </xf>
    <xf numFmtId="0" fontId="1" fillId="3" borderId="8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1" xfId="0" applyFont="1" applyFill="1" applyBorder="1" applyAlignment="1">
      <alignment horizontal="left" vertical="center" wrapText="1"/>
    </xf>
    <xf numFmtId="49" fontId="1" fillId="3" borderId="64" xfId="0" applyNumberFormat="1"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1" fontId="1" fillId="3" borderId="22" xfId="0" applyNumberFormat="1" applyFont="1" applyFill="1" applyBorder="1" applyAlignment="1">
      <alignment horizontal="center" vertical="center" wrapText="1"/>
    </xf>
    <xf numFmtId="1" fontId="1" fillId="3" borderId="16" xfId="0" applyNumberFormat="1" applyFont="1" applyFill="1" applyBorder="1" applyAlignment="1">
      <alignment horizontal="center" vertical="center" wrapText="1"/>
    </xf>
    <xf numFmtId="0" fontId="3" fillId="2" borderId="76" xfId="0" applyFont="1" applyFill="1" applyBorder="1" applyAlignment="1">
      <alignment vertical="center" wrapText="1"/>
    </xf>
    <xf numFmtId="0" fontId="3" fillId="2" borderId="66" xfId="0" applyFont="1" applyFill="1" applyBorder="1" applyAlignment="1">
      <alignment vertical="center"/>
    </xf>
    <xf numFmtId="0" fontId="3" fillId="2" borderId="50" xfId="0" applyFont="1" applyFill="1" applyBorder="1" applyAlignment="1">
      <alignment vertical="center" wrapText="1"/>
    </xf>
    <xf numFmtId="0" fontId="10" fillId="3" borderId="12"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3" borderId="65" xfId="0" applyFont="1" applyFill="1" applyBorder="1" applyAlignment="1">
      <alignment horizontal="left" vertical="center" wrapText="1"/>
    </xf>
    <xf numFmtId="0" fontId="10" fillId="3" borderId="81" xfId="0" applyFont="1" applyFill="1" applyBorder="1" applyAlignment="1">
      <alignment horizontal="left" vertical="center" wrapText="1"/>
    </xf>
    <xf numFmtId="0" fontId="10" fillId="3" borderId="71" xfId="0" applyFont="1" applyFill="1" applyBorder="1" applyAlignment="1">
      <alignment horizontal="left" vertical="center" wrapText="1"/>
    </xf>
  </cellXfs>
  <cellStyles count="4">
    <cellStyle name="Link" xfId="2" builtinId="8"/>
    <cellStyle name="Standard" xfId="0" builtinId="0"/>
    <cellStyle name="Standard 2" xfId="1" xr:uid="{00000000-0005-0000-0000-000002000000}"/>
    <cellStyle name="Standard 4" xfId="3" xr:uid="{00000000-0005-0000-0000-000003000000}"/>
  </cellStyles>
  <dxfs count="209">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lor rgb="FF9C0006"/>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lor rgb="FF9C0006"/>
      </font>
    </dxf>
    <dxf>
      <font>
        <color rgb="FF9C0006"/>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s>
  <tableStyles count="0" defaultTableStyle="TableStyleMedium2" defaultPivotStyle="PivotStyleLight16"/>
  <colors>
    <mruColors>
      <color rgb="FFEB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24</xdr:row>
          <xdr:rowOff>469900</xdr:rowOff>
        </xdr:from>
        <xdr:to>
          <xdr:col>4</xdr:col>
          <xdr:colOff>1733550</xdr:colOff>
          <xdr:row>25</xdr:row>
          <xdr:rowOff>95250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000" b="1" i="0" u="none" strike="noStrike" baseline="0">
                  <a:solidFill>
                    <a:srgbClr val="000000"/>
                  </a:solidFill>
                  <a:latin typeface="Arial"/>
                  <a:cs typeface="Arial"/>
                </a:rPr>
                <a:t>csv-Datei speichern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1057275</xdr:colOff>
      <xdr:row>0</xdr:row>
      <xdr:rowOff>0</xdr:rowOff>
    </xdr:from>
    <xdr:to>
      <xdr:col>1</xdr:col>
      <xdr:colOff>2876550</xdr:colOff>
      <xdr:row>0</xdr:row>
      <xdr:rowOff>0</xdr:rowOff>
    </xdr:to>
    <xdr:pic>
      <xdr:nvPicPr>
        <xdr:cNvPr id="1200" name="Picture 2" descr="HSL_SW_onwhite_REAL_SM">
          <a:extLst>
            <a:ext uri="{FF2B5EF4-FFF2-40B4-BE49-F238E27FC236}">
              <a16:creationId xmlns:a16="http://schemas.microsoft.com/office/drawing/2014/main" id="{00000000-0008-0000-01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0"/>
          <a:ext cx="1819275" cy="0"/>
        </a:xfrm>
        <a:prstGeom prst="rect">
          <a:avLst/>
        </a:prstGeom>
        <a:noFill/>
        <a:ln>
          <a:noFill/>
        </a:ln>
        <a:extLst>
          <a:ext uri="{909E8E84-426E-40DD-AFC4-6F175D3DCCD1}">
            <a14:hiddenFill xmlns:a14="http://schemas.microsoft.com/office/drawing/2010/main">
              <a:solidFill>
                <a:srgbClr val="83B6E9"/>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0</xdr:rowOff>
    </xdr:from>
    <xdr:to>
      <xdr:col>1</xdr:col>
      <xdr:colOff>952500</xdr:colOff>
      <xdr:row>0</xdr:row>
      <xdr:rowOff>0</xdr:rowOff>
    </xdr:to>
    <xdr:pic>
      <xdr:nvPicPr>
        <xdr:cNvPr id="1201" name="Picture 3" descr="HM_SW">
          <a:extLst>
            <a:ext uri="{FF2B5EF4-FFF2-40B4-BE49-F238E27FC236}">
              <a16:creationId xmlns:a16="http://schemas.microsoft.com/office/drawing/2014/main" id="{00000000-0008-0000-0100-0000B1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0"/>
          <a:ext cx="781050" cy="0"/>
        </a:xfrm>
        <a:prstGeom prst="rect">
          <a:avLst/>
        </a:prstGeom>
        <a:noFill/>
        <a:ln>
          <a:noFill/>
        </a:ln>
        <a:extLst>
          <a:ext uri="{909E8E84-426E-40DD-AFC4-6F175D3DCCD1}">
            <a14:hiddenFill xmlns:a14="http://schemas.microsoft.com/office/drawing/2010/main">
              <a:solidFill>
                <a:srgbClr val="83B6E9"/>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62"/>
  </sheetPr>
  <dimension ref="A1:AE117"/>
  <sheetViews>
    <sheetView tabSelected="1" zoomScaleNormal="100" workbookViewId="0">
      <selection activeCell="E23" sqref="E23"/>
    </sheetView>
  </sheetViews>
  <sheetFormatPr baseColWidth="10" defaultColWidth="11.453125" defaultRowHeight="12.5" x14ac:dyDescent="0.25"/>
  <cols>
    <col min="1" max="1" width="25.1796875" style="7" customWidth="1"/>
    <col min="2" max="2" width="7.453125" style="9" customWidth="1"/>
    <col min="3" max="3" width="24.7265625" style="7" customWidth="1"/>
    <col min="4" max="4" width="57.54296875" style="7" customWidth="1"/>
    <col min="5" max="5" width="26.453125" style="7" customWidth="1"/>
    <col min="6" max="6" width="13.453125" style="7" customWidth="1"/>
    <col min="7" max="7" width="14.7265625" style="7" customWidth="1"/>
    <col min="8" max="8" width="13.81640625" style="7" customWidth="1"/>
    <col min="9" max="16384" width="11.453125" style="7"/>
  </cols>
  <sheetData>
    <row r="1" spans="1:5" ht="20" x14ac:dyDescent="0.4">
      <c r="A1" s="33" t="s">
        <v>463</v>
      </c>
      <c r="B1" s="34"/>
      <c r="C1" s="35"/>
      <c r="D1" s="35"/>
    </row>
    <row r="2" spans="1:5" ht="13" x14ac:dyDescent="0.3">
      <c r="A2" s="35" t="s">
        <v>252</v>
      </c>
      <c r="B2" s="36"/>
      <c r="C2" s="35"/>
      <c r="D2" s="35"/>
    </row>
    <row r="3" spans="1:5" ht="14" x14ac:dyDescent="0.25">
      <c r="A3" s="28"/>
      <c r="B3" s="29"/>
      <c r="C3" s="15"/>
      <c r="D3" s="15"/>
    </row>
    <row r="4" spans="1:5" ht="13" x14ac:dyDescent="0.3">
      <c r="A4" s="37" t="s">
        <v>264</v>
      </c>
      <c r="B4" s="31"/>
      <c r="C4" s="15"/>
      <c r="D4" s="15"/>
    </row>
    <row r="5" spans="1:5" ht="25.5" customHeight="1" x14ac:dyDescent="0.25">
      <c r="A5" s="348" t="s">
        <v>267</v>
      </c>
      <c r="B5" s="349"/>
      <c r="C5" s="349"/>
      <c r="D5" s="349"/>
    </row>
    <row r="6" spans="1:5" x14ac:dyDescent="0.25">
      <c r="A6" s="349"/>
      <c r="B6" s="349"/>
      <c r="C6" s="349"/>
      <c r="D6" s="349"/>
    </row>
    <row r="7" spans="1:5" x14ac:dyDescent="0.25">
      <c r="A7" s="349"/>
      <c r="B7" s="349"/>
      <c r="C7" s="349"/>
      <c r="D7" s="349"/>
    </row>
    <row r="8" spans="1:5" x14ac:dyDescent="0.25">
      <c r="A8" s="349"/>
      <c r="B8" s="349"/>
      <c r="C8" s="349"/>
      <c r="D8" s="349"/>
      <c r="E8" s="30"/>
    </row>
    <row r="9" spans="1:5" x14ac:dyDescent="0.25">
      <c r="A9" s="349"/>
      <c r="B9" s="349"/>
      <c r="C9" s="349"/>
      <c r="D9" s="349"/>
      <c r="E9" s="30"/>
    </row>
    <row r="10" spans="1:5" x14ac:dyDescent="0.25">
      <c r="A10" s="349"/>
      <c r="B10" s="349"/>
      <c r="C10" s="349"/>
      <c r="D10" s="349"/>
      <c r="E10" s="30"/>
    </row>
    <row r="11" spans="1:5" ht="13" x14ac:dyDescent="0.3">
      <c r="A11" s="37" t="s">
        <v>254</v>
      </c>
      <c r="B11" s="31"/>
      <c r="C11" s="15"/>
      <c r="D11" s="15"/>
      <c r="E11" s="30"/>
    </row>
    <row r="12" spans="1:5" ht="13" x14ac:dyDescent="0.3">
      <c r="A12" s="37"/>
      <c r="B12" s="31"/>
      <c r="C12" s="15"/>
      <c r="D12" s="15"/>
      <c r="E12" s="30"/>
    </row>
    <row r="13" spans="1:5" s="38" customFormat="1" ht="29.25" customHeight="1" x14ac:dyDescent="0.25">
      <c r="A13" s="346" t="s">
        <v>530</v>
      </c>
      <c r="B13" s="347"/>
      <c r="C13" s="347"/>
      <c r="D13" s="347"/>
    </row>
    <row r="14" spans="1:5" s="38" customFormat="1" x14ac:dyDescent="0.25">
      <c r="A14" s="347"/>
      <c r="B14" s="347"/>
      <c r="C14" s="347"/>
      <c r="D14" s="347"/>
    </row>
    <row r="15" spans="1:5" s="38" customFormat="1" x14ac:dyDescent="0.25">
      <c r="A15" s="347"/>
      <c r="B15" s="347"/>
      <c r="C15" s="347"/>
      <c r="D15" s="347"/>
    </row>
    <row r="16" spans="1:5" s="38" customFormat="1" x14ac:dyDescent="0.25">
      <c r="A16" s="347"/>
      <c r="B16" s="347"/>
      <c r="C16" s="347"/>
      <c r="D16" s="347"/>
    </row>
    <row r="17" spans="1:5" s="38" customFormat="1" x14ac:dyDescent="0.25">
      <c r="A17" s="347"/>
      <c r="B17" s="347"/>
      <c r="C17" s="347"/>
      <c r="D17" s="347"/>
    </row>
    <row r="18" spans="1:5" s="38" customFormat="1" x14ac:dyDescent="0.25">
      <c r="A18" s="347"/>
      <c r="B18" s="347"/>
      <c r="C18" s="347"/>
      <c r="D18" s="347"/>
    </row>
    <row r="19" spans="1:5" s="38" customFormat="1" x14ac:dyDescent="0.25">
      <c r="A19" s="347"/>
      <c r="B19" s="347"/>
      <c r="C19" s="347"/>
      <c r="D19" s="347"/>
    </row>
    <row r="20" spans="1:5" s="38" customFormat="1" ht="14" x14ac:dyDescent="0.25">
      <c r="A20" s="347"/>
      <c r="B20" s="347"/>
      <c r="C20" s="347"/>
      <c r="D20" s="347"/>
      <c r="E20" s="40" t="s">
        <v>253</v>
      </c>
    </row>
    <row r="21" spans="1:5" s="38" customFormat="1" ht="13" x14ac:dyDescent="0.3">
      <c r="A21" s="347"/>
      <c r="B21" s="347"/>
      <c r="C21" s="347"/>
      <c r="D21" s="347"/>
      <c r="E21" s="42" t="s">
        <v>541</v>
      </c>
    </row>
    <row r="22" spans="1:5" s="38" customFormat="1" x14ac:dyDescent="0.25">
      <c r="A22" s="347"/>
      <c r="B22" s="347"/>
      <c r="C22" s="347"/>
      <c r="D22" s="347"/>
    </row>
    <row r="23" spans="1:5" s="38" customFormat="1" ht="14" x14ac:dyDescent="0.25">
      <c r="A23" s="347"/>
      <c r="B23" s="347"/>
      <c r="C23" s="347"/>
      <c r="D23" s="347"/>
      <c r="E23" s="40" t="s">
        <v>256</v>
      </c>
    </row>
    <row r="24" spans="1:5" s="38" customFormat="1" ht="13" x14ac:dyDescent="0.25">
      <c r="A24" s="347"/>
      <c r="B24" s="347"/>
      <c r="C24" s="347"/>
      <c r="D24" s="347"/>
      <c r="E24" s="43"/>
    </row>
    <row r="25" spans="1:5" s="38" customFormat="1" ht="42" customHeight="1" x14ac:dyDescent="0.25">
      <c r="A25" s="347"/>
      <c r="B25" s="347"/>
      <c r="C25" s="347"/>
      <c r="D25" s="347"/>
    </row>
    <row r="26" spans="1:5" s="38" customFormat="1" ht="40" customHeight="1" x14ac:dyDescent="0.25">
      <c r="A26" s="347"/>
      <c r="B26" s="347"/>
      <c r="C26" s="347"/>
      <c r="D26" s="347"/>
    </row>
    <row r="27" spans="1:5" s="38" customFormat="1" x14ac:dyDescent="0.25">
      <c r="A27" s="347"/>
      <c r="B27" s="347"/>
      <c r="C27" s="347"/>
      <c r="D27" s="347"/>
      <c r="E27" s="41"/>
    </row>
    <row r="28" spans="1:5" s="38" customFormat="1" ht="40" customHeight="1" x14ac:dyDescent="0.25">
      <c r="A28" s="347"/>
      <c r="B28" s="347"/>
      <c r="C28" s="347"/>
      <c r="D28" s="347"/>
    </row>
    <row r="29" spans="1:5" s="38" customFormat="1" x14ac:dyDescent="0.25">
      <c r="A29" s="347"/>
      <c r="B29" s="347"/>
      <c r="C29" s="347"/>
      <c r="D29" s="347"/>
    </row>
    <row r="30" spans="1:5" s="38" customFormat="1" ht="40" customHeight="1" x14ac:dyDescent="0.25">
      <c r="A30" s="347"/>
      <c r="B30" s="347"/>
      <c r="C30" s="347"/>
      <c r="D30" s="347"/>
    </row>
    <row r="31" spans="1:5" s="38" customFormat="1" x14ac:dyDescent="0.25">
      <c r="A31" s="347"/>
      <c r="B31" s="347"/>
      <c r="C31" s="347"/>
      <c r="D31" s="347"/>
    </row>
    <row r="32" spans="1:5" s="38" customFormat="1" x14ac:dyDescent="0.25">
      <c r="A32" s="347"/>
      <c r="B32" s="347"/>
      <c r="C32" s="347"/>
      <c r="D32" s="347"/>
    </row>
    <row r="33" spans="1:31" s="38" customFormat="1" x14ac:dyDescent="0.25">
      <c r="A33" s="347"/>
      <c r="B33" s="347"/>
      <c r="C33" s="347"/>
      <c r="D33" s="347"/>
    </row>
    <row r="34" spans="1:31" s="38" customFormat="1" x14ac:dyDescent="0.25">
      <c r="A34" s="347"/>
      <c r="B34" s="347"/>
      <c r="C34" s="347"/>
      <c r="D34" s="347"/>
    </row>
    <row r="35" spans="1:31" s="38" customFormat="1" x14ac:dyDescent="0.25">
      <c r="A35" s="347"/>
      <c r="B35" s="347"/>
      <c r="C35" s="347"/>
      <c r="D35" s="347"/>
    </row>
    <row r="36" spans="1:31" x14ac:dyDescent="0.25">
      <c r="A36" s="26"/>
      <c r="B36" s="26"/>
      <c r="C36" s="26"/>
      <c r="D36" s="26"/>
      <c r="E36" s="26"/>
      <c r="F36" s="9"/>
      <c r="I36" s="4"/>
      <c r="J36" s="4"/>
      <c r="K36" s="4"/>
      <c r="L36" s="4"/>
      <c r="M36" s="4"/>
      <c r="N36" s="4"/>
      <c r="O36" s="4"/>
      <c r="P36" s="4"/>
      <c r="Q36" s="4"/>
      <c r="R36" s="4"/>
      <c r="S36" s="4"/>
      <c r="T36" s="4"/>
      <c r="U36" s="4"/>
      <c r="V36" s="4"/>
      <c r="W36" s="4"/>
      <c r="X36" s="4"/>
      <c r="Y36" s="4"/>
      <c r="Z36" s="4"/>
      <c r="AA36" s="4"/>
      <c r="AB36" s="4"/>
      <c r="AC36" s="4"/>
      <c r="AD36" s="4"/>
      <c r="AE36" s="4"/>
    </row>
    <row r="37" spans="1:31" x14ac:dyDescent="0.25">
      <c r="A37" s="9"/>
      <c r="C37" s="9"/>
      <c r="D37" s="9"/>
      <c r="E37" s="9"/>
      <c r="F37" s="9"/>
    </row>
    <row r="38" spans="1:31" ht="18" x14ac:dyDescent="0.4">
      <c r="B38" s="12"/>
      <c r="D38" s="32"/>
      <c r="E38" s="9"/>
      <c r="F38" s="9"/>
    </row>
    <row r="39" spans="1:31" ht="18" x14ac:dyDescent="0.4">
      <c r="B39" s="12"/>
      <c r="D39" s="14"/>
      <c r="E39" s="9"/>
      <c r="F39" s="9"/>
    </row>
    <row r="40" spans="1:31" x14ac:dyDescent="0.25">
      <c r="A40" s="9"/>
      <c r="C40" s="9"/>
      <c r="D40" s="9"/>
      <c r="E40" s="9"/>
      <c r="F40" s="9"/>
    </row>
    <row r="41" spans="1:31" x14ac:dyDescent="0.25">
      <c r="A41" s="16"/>
      <c r="B41" s="16"/>
      <c r="C41" s="9"/>
      <c r="D41" s="9"/>
      <c r="E41" s="11"/>
      <c r="F41" s="11"/>
    </row>
    <row r="42" spans="1:31" x14ac:dyDescent="0.25">
      <c r="A42" s="16"/>
      <c r="B42" s="16"/>
      <c r="C42" s="9"/>
      <c r="D42" s="9"/>
      <c r="E42" s="11"/>
      <c r="F42" s="11"/>
    </row>
    <row r="43" spans="1:31" x14ac:dyDescent="0.25">
      <c r="A43" s="16"/>
      <c r="B43" s="16"/>
      <c r="C43" s="9"/>
      <c r="D43" s="9"/>
      <c r="E43" s="11"/>
      <c r="F43" s="11"/>
    </row>
    <row r="44" spans="1:31" x14ac:dyDescent="0.25">
      <c r="A44" s="16"/>
      <c r="B44" s="16"/>
      <c r="C44" s="9"/>
      <c r="D44" s="9"/>
      <c r="E44" s="11"/>
      <c r="F44" s="11"/>
    </row>
    <row r="45" spans="1:31" x14ac:dyDescent="0.25">
      <c r="A45" s="16"/>
      <c r="B45" s="16"/>
      <c r="C45" s="9"/>
      <c r="D45" s="11"/>
      <c r="E45" s="11"/>
      <c r="F45" s="11"/>
    </row>
    <row r="46" spans="1:31" x14ac:dyDescent="0.25">
      <c r="A46" s="16"/>
      <c r="B46" s="16"/>
      <c r="C46" s="9"/>
      <c r="D46" s="11"/>
      <c r="E46" s="11"/>
      <c r="F46" s="11"/>
    </row>
    <row r="47" spans="1:31" x14ac:dyDescent="0.25">
      <c r="A47" s="13"/>
      <c r="B47" s="16"/>
      <c r="D47" s="10"/>
      <c r="E47" s="10"/>
      <c r="F47" s="10"/>
    </row>
    <row r="48" spans="1:31" x14ac:dyDescent="0.25">
      <c r="A48" s="13"/>
      <c r="B48" s="16"/>
      <c r="D48" s="10"/>
      <c r="E48" s="10"/>
      <c r="F48" s="10"/>
    </row>
    <row r="49" spans="1:6" x14ac:dyDescent="0.25">
      <c r="A49" s="13"/>
      <c r="B49" s="16"/>
      <c r="C49" s="10"/>
      <c r="D49" s="10"/>
      <c r="E49" s="10"/>
      <c r="F49" s="10"/>
    </row>
    <row r="50" spans="1:6" x14ac:dyDescent="0.25">
      <c r="A50" s="13"/>
      <c r="B50" s="16"/>
      <c r="C50" s="10"/>
      <c r="D50" s="10"/>
      <c r="E50" s="10"/>
      <c r="F50" s="10"/>
    </row>
    <row r="51" spans="1:6" x14ac:dyDescent="0.25">
      <c r="A51" s="13"/>
      <c r="B51" s="16"/>
      <c r="C51" s="10"/>
      <c r="D51" s="10"/>
      <c r="E51" s="10"/>
      <c r="F51" s="10"/>
    </row>
    <row r="52" spans="1:6" x14ac:dyDescent="0.25">
      <c r="A52" s="13"/>
      <c r="B52" s="16"/>
      <c r="C52" s="10"/>
      <c r="D52" s="10"/>
      <c r="E52" s="10"/>
      <c r="F52" s="10"/>
    </row>
    <row r="53" spans="1:6" x14ac:dyDescent="0.25">
      <c r="A53" s="13"/>
      <c r="B53" s="16"/>
      <c r="C53" s="10"/>
      <c r="D53" s="10"/>
      <c r="E53" s="10"/>
      <c r="F53" s="10"/>
    </row>
    <row r="54" spans="1:6" x14ac:dyDescent="0.25">
      <c r="A54" s="13"/>
      <c r="B54" s="16"/>
      <c r="C54" s="10"/>
      <c r="D54" s="10"/>
      <c r="E54" s="10"/>
      <c r="F54" s="10"/>
    </row>
    <row r="55" spans="1:6" x14ac:dyDescent="0.25">
      <c r="A55" s="13"/>
      <c r="B55" s="16"/>
      <c r="C55" s="10"/>
      <c r="D55" s="10"/>
      <c r="E55" s="10"/>
      <c r="F55" s="10"/>
    </row>
    <row r="56" spans="1:6" x14ac:dyDescent="0.25">
      <c r="A56" s="13"/>
      <c r="B56" s="16"/>
      <c r="C56" s="10"/>
      <c r="D56" s="10"/>
      <c r="E56" s="10"/>
      <c r="F56" s="10"/>
    </row>
    <row r="57" spans="1:6" x14ac:dyDescent="0.25">
      <c r="A57" s="10"/>
      <c r="B57" s="11"/>
      <c r="C57" s="10"/>
      <c r="D57" s="10"/>
      <c r="E57" s="10"/>
      <c r="F57" s="10"/>
    </row>
    <row r="58" spans="1:6" x14ac:dyDescent="0.25">
      <c r="A58" s="10"/>
      <c r="B58" s="11"/>
      <c r="C58" s="10"/>
      <c r="D58" s="10"/>
      <c r="E58" s="10"/>
      <c r="F58" s="10"/>
    </row>
    <row r="59" spans="1:6" x14ac:dyDescent="0.25">
      <c r="A59" s="10"/>
      <c r="B59" s="11"/>
      <c r="C59" s="10"/>
      <c r="D59" s="10"/>
      <c r="E59" s="10"/>
      <c r="F59" s="10"/>
    </row>
    <row r="60" spans="1:6" x14ac:dyDescent="0.25">
      <c r="A60" s="10"/>
      <c r="B60" s="11"/>
      <c r="C60" s="10"/>
      <c r="D60" s="10"/>
      <c r="E60" s="10"/>
      <c r="F60" s="10"/>
    </row>
    <row r="61" spans="1:6" x14ac:dyDescent="0.25">
      <c r="A61" s="10"/>
      <c r="B61" s="11"/>
      <c r="C61" s="10"/>
      <c r="D61" s="10"/>
      <c r="E61" s="10"/>
      <c r="F61" s="10"/>
    </row>
    <row r="62" spans="1:6" x14ac:dyDescent="0.25">
      <c r="A62" s="10"/>
      <c r="B62" s="11"/>
      <c r="C62" s="10"/>
      <c r="D62" s="10"/>
      <c r="E62" s="10"/>
      <c r="F62" s="10"/>
    </row>
    <row r="63" spans="1:6" x14ac:dyDescent="0.25">
      <c r="A63" s="10"/>
      <c r="B63" s="11"/>
      <c r="C63" s="10"/>
      <c r="D63" s="10"/>
      <c r="E63" s="10"/>
      <c r="F63" s="10"/>
    </row>
    <row r="64" spans="1:6" x14ac:dyDescent="0.25">
      <c r="A64" s="10"/>
      <c r="B64" s="11"/>
      <c r="C64" s="10"/>
      <c r="D64" s="10"/>
      <c r="E64" s="10"/>
      <c r="F64" s="10"/>
    </row>
    <row r="65" spans="1:6" x14ac:dyDescent="0.25">
      <c r="A65" s="10"/>
      <c r="B65" s="11"/>
      <c r="C65" s="10"/>
      <c r="D65" s="10"/>
      <c r="E65" s="10"/>
      <c r="F65" s="10"/>
    </row>
    <row r="66" spans="1:6" x14ac:dyDescent="0.25">
      <c r="A66" s="10"/>
      <c r="B66" s="11"/>
      <c r="C66" s="10"/>
      <c r="D66" s="10"/>
      <c r="E66" s="10"/>
      <c r="F66" s="10"/>
    </row>
    <row r="67" spans="1:6" x14ac:dyDescent="0.25">
      <c r="A67" s="10"/>
      <c r="B67" s="11"/>
      <c r="C67" s="10"/>
      <c r="D67" s="10"/>
      <c r="E67" s="10"/>
      <c r="F67" s="10"/>
    </row>
    <row r="68" spans="1:6" x14ac:dyDescent="0.25">
      <c r="A68" s="10"/>
      <c r="B68" s="11"/>
      <c r="C68" s="10"/>
      <c r="D68" s="10"/>
      <c r="E68" s="10"/>
      <c r="F68" s="10"/>
    </row>
    <row r="69" spans="1:6" x14ac:dyDescent="0.25">
      <c r="A69" s="10"/>
      <c r="B69" s="11"/>
      <c r="C69" s="10"/>
      <c r="D69" s="10"/>
      <c r="E69" s="10"/>
      <c r="F69" s="10"/>
    </row>
    <row r="70" spans="1:6" x14ac:dyDescent="0.25">
      <c r="A70" s="10"/>
      <c r="B70" s="11"/>
      <c r="C70" s="10"/>
      <c r="D70" s="10"/>
      <c r="E70" s="10"/>
      <c r="F70" s="10"/>
    </row>
    <row r="71" spans="1:6" x14ac:dyDescent="0.25">
      <c r="A71" s="10"/>
      <c r="B71" s="11"/>
      <c r="C71" s="10"/>
      <c r="D71" s="10"/>
      <c r="E71" s="10"/>
      <c r="F71" s="10"/>
    </row>
    <row r="72" spans="1:6" x14ac:dyDescent="0.25">
      <c r="A72" s="10"/>
      <c r="B72" s="11"/>
      <c r="C72" s="10"/>
      <c r="D72" s="10"/>
      <c r="E72" s="10"/>
      <c r="F72" s="10"/>
    </row>
    <row r="73" spans="1:6" x14ac:dyDescent="0.25">
      <c r="A73" s="10"/>
      <c r="B73" s="11"/>
      <c r="C73" s="10"/>
      <c r="D73" s="10"/>
      <c r="E73" s="10"/>
      <c r="F73" s="10"/>
    </row>
    <row r="74" spans="1:6" x14ac:dyDescent="0.25">
      <c r="A74" s="10"/>
      <c r="B74" s="11"/>
      <c r="C74" s="10"/>
      <c r="D74" s="10"/>
      <c r="E74" s="10"/>
      <c r="F74" s="10"/>
    </row>
    <row r="75" spans="1:6" x14ac:dyDescent="0.25">
      <c r="A75" s="10"/>
      <c r="B75" s="11"/>
      <c r="C75" s="10"/>
      <c r="D75" s="10"/>
      <c r="E75" s="10"/>
      <c r="F75" s="10"/>
    </row>
    <row r="76" spans="1:6" x14ac:dyDescent="0.25">
      <c r="A76" s="10"/>
      <c r="B76" s="11"/>
      <c r="C76" s="10"/>
      <c r="D76" s="10"/>
      <c r="E76" s="10"/>
      <c r="F76" s="10"/>
    </row>
    <row r="77" spans="1:6" x14ac:dyDescent="0.25">
      <c r="A77" s="10"/>
      <c r="B77" s="11"/>
      <c r="C77" s="10"/>
      <c r="D77" s="10"/>
      <c r="E77" s="10"/>
      <c r="F77" s="10"/>
    </row>
    <row r="78" spans="1:6" x14ac:dyDescent="0.25">
      <c r="A78" s="10"/>
      <c r="B78" s="11"/>
      <c r="C78" s="10"/>
      <c r="D78" s="10"/>
      <c r="E78" s="10"/>
      <c r="F78" s="10"/>
    </row>
    <row r="79" spans="1:6" x14ac:dyDescent="0.25">
      <c r="A79" s="10"/>
      <c r="B79" s="11"/>
      <c r="C79" s="10"/>
      <c r="D79" s="10"/>
      <c r="E79" s="10"/>
      <c r="F79" s="10"/>
    </row>
    <row r="80" spans="1:6" x14ac:dyDescent="0.25">
      <c r="A80" s="10"/>
      <c r="B80" s="11"/>
      <c r="C80" s="10"/>
      <c r="D80" s="10"/>
      <c r="E80" s="10"/>
      <c r="F80" s="10"/>
    </row>
    <row r="81" spans="1:6" x14ac:dyDescent="0.25">
      <c r="A81" s="10"/>
      <c r="B81" s="11"/>
      <c r="C81" s="10"/>
      <c r="D81" s="10"/>
      <c r="E81" s="10"/>
      <c r="F81" s="10"/>
    </row>
    <row r="82" spans="1:6" x14ac:dyDescent="0.25">
      <c r="A82" s="10"/>
      <c r="B82" s="11"/>
      <c r="C82" s="10"/>
      <c r="D82" s="10"/>
      <c r="E82" s="10"/>
      <c r="F82" s="10"/>
    </row>
    <row r="83" spans="1:6" x14ac:dyDescent="0.25">
      <c r="A83" s="10"/>
      <c r="B83" s="11"/>
      <c r="C83" s="10"/>
      <c r="D83" s="10"/>
      <c r="E83" s="10"/>
      <c r="F83" s="10"/>
    </row>
    <row r="84" spans="1:6" x14ac:dyDescent="0.25">
      <c r="A84" s="10"/>
      <c r="B84" s="11"/>
      <c r="C84" s="10"/>
      <c r="D84" s="10"/>
      <c r="E84" s="10"/>
      <c r="F84" s="10"/>
    </row>
    <row r="85" spans="1:6" x14ac:dyDescent="0.25">
      <c r="A85" s="10"/>
      <c r="B85" s="11"/>
      <c r="C85" s="10"/>
      <c r="D85" s="10"/>
      <c r="E85" s="10"/>
      <c r="F85" s="10"/>
    </row>
    <row r="86" spans="1:6" x14ac:dyDescent="0.25">
      <c r="A86" s="10"/>
      <c r="B86" s="11"/>
      <c r="C86" s="10"/>
      <c r="D86" s="10"/>
      <c r="E86" s="10"/>
      <c r="F86" s="10"/>
    </row>
    <row r="87" spans="1:6" x14ac:dyDescent="0.25">
      <c r="A87" s="10"/>
      <c r="B87" s="11"/>
      <c r="C87" s="10"/>
      <c r="D87" s="10"/>
      <c r="E87" s="10"/>
      <c r="F87" s="10"/>
    </row>
    <row r="88" spans="1:6" x14ac:dyDescent="0.25">
      <c r="A88" s="10"/>
      <c r="B88" s="11"/>
      <c r="C88" s="10"/>
      <c r="D88" s="10"/>
      <c r="E88" s="10"/>
      <c r="F88" s="10"/>
    </row>
    <row r="89" spans="1:6" x14ac:dyDescent="0.25">
      <c r="A89" s="10"/>
      <c r="B89" s="11"/>
      <c r="C89" s="10"/>
      <c r="D89" s="10"/>
      <c r="E89" s="10"/>
      <c r="F89" s="10"/>
    </row>
    <row r="90" spans="1:6" x14ac:dyDescent="0.25">
      <c r="A90" s="10"/>
      <c r="B90" s="11"/>
      <c r="C90" s="10"/>
      <c r="D90" s="10"/>
      <c r="E90" s="10"/>
      <c r="F90" s="10"/>
    </row>
    <row r="91" spans="1:6" x14ac:dyDescent="0.25">
      <c r="A91" s="10"/>
      <c r="B91" s="11"/>
      <c r="C91" s="10"/>
      <c r="D91" s="10"/>
      <c r="E91" s="10"/>
      <c r="F91" s="10"/>
    </row>
    <row r="92" spans="1:6" x14ac:dyDescent="0.25">
      <c r="A92" s="10"/>
      <c r="B92" s="11"/>
      <c r="C92" s="10"/>
      <c r="D92" s="10"/>
      <c r="E92" s="10"/>
      <c r="F92" s="10"/>
    </row>
    <row r="93" spans="1:6" x14ac:dyDescent="0.25">
      <c r="A93" s="10"/>
      <c r="B93" s="11"/>
      <c r="C93" s="10"/>
      <c r="D93" s="10"/>
      <c r="E93" s="10"/>
      <c r="F93" s="10"/>
    </row>
    <row r="94" spans="1:6" x14ac:dyDescent="0.25">
      <c r="A94" s="10"/>
      <c r="B94" s="11"/>
      <c r="C94" s="10"/>
      <c r="D94" s="10"/>
      <c r="E94" s="10"/>
      <c r="F94" s="10"/>
    </row>
    <row r="95" spans="1:6" x14ac:dyDescent="0.25">
      <c r="A95" s="10"/>
      <c r="B95" s="11"/>
      <c r="C95" s="10"/>
      <c r="D95" s="10"/>
      <c r="E95" s="10"/>
      <c r="F95" s="10"/>
    </row>
    <row r="96" spans="1:6" x14ac:dyDescent="0.25">
      <c r="A96" s="10"/>
      <c r="B96" s="11"/>
      <c r="C96" s="10"/>
      <c r="D96" s="10"/>
      <c r="E96" s="10"/>
      <c r="F96" s="10"/>
    </row>
    <row r="97" spans="1:6" x14ac:dyDescent="0.25">
      <c r="A97" s="10"/>
      <c r="B97" s="11"/>
      <c r="C97" s="10"/>
      <c r="D97" s="10"/>
      <c r="E97" s="10"/>
      <c r="F97" s="10"/>
    </row>
    <row r="98" spans="1:6" x14ac:dyDescent="0.25">
      <c r="A98" s="10"/>
      <c r="B98" s="11"/>
      <c r="C98" s="10"/>
      <c r="D98" s="10"/>
      <c r="E98" s="10"/>
      <c r="F98" s="10"/>
    </row>
    <row r="99" spans="1:6" x14ac:dyDescent="0.25">
      <c r="A99" s="10"/>
      <c r="B99" s="11"/>
      <c r="C99" s="10"/>
      <c r="D99" s="10"/>
      <c r="E99" s="10"/>
      <c r="F99" s="10"/>
    </row>
    <row r="100" spans="1:6" x14ac:dyDescent="0.25">
      <c r="A100" s="10"/>
      <c r="B100" s="11"/>
      <c r="C100" s="10"/>
      <c r="D100" s="10"/>
      <c r="E100" s="10"/>
      <c r="F100" s="10"/>
    </row>
    <row r="101" spans="1:6" x14ac:dyDescent="0.25">
      <c r="A101" s="10"/>
      <c r="B101" s="11"/>
      <c r="C101" s="10"/>
      <c r="D101" s="10"/>
      <c r="E101" s="10"/>
      <c r="F101" s="10"/>
    </row>
    <row r="102" spans="1:6" x14ac:dyDescent="0.25">
      <c r="A102" s="10"/>
      <c r="B102" s="11"/>
      <c r="C102" s="10"/>
      <c r="D102" s="10"/>
      <c r="E102" s="10"/>
      <c r="F102" s="10"/>
    </row>
    <row r="103" spans="1:6" x14ac:dyDescent="0.25">
      <c r="A103" s="10"/>
      <c r="B103" s="11"/>
      <c r="C103" s="10"/>
      <c r="D103" s="10"/>
      <c r="E103" s="10"/>
      <c r="F103" s="10"/>
    </row>
    <row r="104" spans="1:6" x14ac:dyDescent="0.25">
      <c r="A104" s="10"/>
      <c r="B104" s="11"/>
      <c r="C104" s="10"/>
      <c r="D104" s="10"/>
      <c r="E104" s="10"/>
      <c r="F104" s="10"/>
    </row>
    <row r="105" spans="1:6" x14ac:dyDescent="0.25">
      <c r="A105" s="10"/>
      <c r="B105" s="11"/>
      <c r="C105" s="10"/>
      <c r="D105" s="10"/>
      <c r="E105" s="10"/>
      <c r="F105" s="10"/>
    </row>
    <row r="106" spans="1:6" x14ac:dyDescent="0.25">
      <c r="A106" s="10"/>
      <c r="B106" s="11"/>
      <c r="C106" s="10"/>
      <c r="D106" s="10"/>
      <c r="E106" s="10"/>
      <c r="F106" s="10"/>
    </row>
    <row r="107" spans="1:6" x14ac:dyDescent="0.25">
      <c r="A107" s="10"/>
      <c r="B107" s="11"/>
      <c r="C107" s="10"/>
      <c r="D107" s="10"/>
      <c r="E107" s="10"/>
      <c r="F107" s="10"/>
    </row>
    <row r="108" spans="1:6" x14ac:dyDescent="0.25">
      <c r="A108" s="10"/>
      <c r="B108" s="11"/>
      <c r="C108" s="10"/>
      <c r="D108" s="10"/>
      <c r="E108" s="10"/>
      <c r="F108" s="10"/>
    </row>
    <row r="109" spans="1:6" x14ac:dyDescent="0.25">
      <c r="A109" s="10"/>
      <c r="B109" s="11"/>
      <c r="C109" s="10"/>
      <c r="D109" s="10"/>
    </row>
    <row r="110" spans="1:6" x14ac:dyDescent="0.25">
      <c r="C110" s="10"/>
      <c r="D110" s="10"/>
    </row>
    <row r="111" spans="1:6" x14ac:dyDescent="0.25">
      <c r="C111" s="10"/>
      <c r="D111" s="10"/>
    </row>
    <row r="112" spans="1:6" x14ac:dyDescent="0.25">
      <c r="C112" s="10"/>
      <c r="D112" s="10"/>
    </row>
    <row r="113" spans="3:4" x14ac:dyDescent="0.25">
      <c r="C113" s="10"/>
      <c r="D113" s="10"/>
    </row>
    <row r="114" spans="3:4" x14ac:dyDescent="0.25">
      <c r="C114" s="10"/>
    </row>
    <row r="115" spans="3:4" x14ac:dyDescent="0.25">
      <c r="C115" s="10"/>
    </row>
    <row r="116" spans="3:4" x14ac:dyDescent="0.25">
      <c r="C116" s="10"/>
    </row>
    <row r="117" spans="3:4" x14ac:dyDescent="0.25">
      <c r="C117" s="10"/>
    </row>
  </sheetData>
  <sheetProtection sheet="1" objects="1" scenarios="1" selectLockedCells="1"/>
  <mergeCells count="2">
    <mergeCell ref="A13:D35"/>
    <mergeCell ref="A5:D10"/>
  </mergeCells>
  <phoneticPr fontId="2" type="noConversion"/>
  <pageMargins left="0.78740157480314965" right="0.78740157480314965" top="0.39370078740157483" bottom="0.19685039370078741" header="0.11811023622047245" footer="0"/>
  <pageSetup paperSize="9" scale="89" fitToHeight="0" orientation="landscape"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7" r:id="rId4" name="Button 5">
              <controlPr defaultSize="0" print="0" autoFill="0" autoPict="0" macro="[0]!WriteXlsColumnToCsvFile">
                <anchor moveWithCells="1">
                  <from>
                    <xdr:col>4</xdr:col>
                    <xdr:colOff>12700</xdr:colOff>
                    <xdr:row>24</xdr:row>
                    <xdr:rowOff>469900</xdr:rowOff>
                  </from>
                  <to>
                    <xdr:col>4</xdr:col>
                    <xdr:colOff>1733550</xdr:colOff>
                    <xdr:row>25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J147"/>
  <sheetViews>
    <sheetView showGridLines="0" zoomScaleNormal="100" workbookViewId="0">
      <selection activeCell="F8" sqref="F8"/>
    </sheetView>
  </sheetViews>
  <sheetFormatPr baseColWidth="10" defaultColWidth="11.453125" defaultRowHeight="12.5" x14ac:dyDescent="0.25"/>
  <cols>
    <col min="1" max="1" width="10.7265625" style="107" customWidth="1"/>
    <col min="2" max="2" width="32.7265625" style="107" customWidth="1"/>
    <col min="3" max="3" width="30.7265625" style="107" customWidth="1"/>
    <col min="4" max="4" width="14.7265625" style="108" customWidth="1"/>
    <col min="5" max="5" width="7.7265625" style="107" customWidth="1"/>
    <col min="6" max="6" width="16.7265625" style="107" customWidth="1"/>
    <col min="7" max="7" width="7.7265625" style="107" customWidth="1"/>
    <col min="8" max="8" width="16.7265625" style="107" customWidth="1"/>
    <col min="9" max="9" width="14.7265625" style="107" customWidth="1"/>
    <col min="10" max="16384" width="11.453125" style="107"/>
  </cols>
  <sheetData>
    <row r="1" spans="1:10" s="95" customFormat="1" ht="30" customHeight="1" thickBot="1" x14ac:dyDescent="0.3">
      <c r="A1" s="71" t="str">
        <f>"Berichtsstellennummer: "&amp;Allgemeines!E24</f>
        <v xml:space="preserve">Berichtsstellennummer: </v>
      </c>
      <c r="B1" s="93"/>
      <c r="C1" s="93"/>
      <c r="D1" s="94"/>
      <c r="E1" s="93"/>
      <c r="F1" s="74"/>
      <c r="G1" s="111"/>
      <c r="H1" s="111"/>
      <c r="J1" s="96"/>
    </row>
    <row r="2" spans="1:10" s="99" customFormat="1" ht="45" customHeight="1" thickBot="1" x14ac:dyDescent="0.3">
      <c r="A2" s="404" t="s">
        <v>502</v>
      </c>
      <c r="B2" s="405"/>
      <c r="C2" s="405"/>
      <c r="D2" s="406"/>
      <c r="E2" s="97" t="s">
        <v>0</v>
      </c>
      <c r="F2" s="98" t="str">
        <f>"Stand am 31.12."&amp;(RIGHT(Allgemeines!$E$21,4)-1)&amp;"
in vollen Euro"</f>
        <v>Stand am 31.12.2023
in vollen Euro</v>
      </c>
      <c r="G2" s="97" t="s">
        <v>0</v>
      </c>
      <c r="H2" s="98" t="str">
        <f>"Stand am "&amp;Allgemeines!$E$21 &amp; "
in vollen Euro"</f>
        <v>Stand am 31.12.2024
in vollen Euro</v>
      </c>
    </row>
    <row r="3" spans="1:10" s="101" customFormat="1" ht="13.5" customHeight="1" x14ac:dyDescent="0.25">
      <c r="A3" s="407" t="s">
        <v>268</v>
      </c>
      <c r="B3" s="386" t="s">
        <v>212</v>
      </c>
      <c r="C3" s="408" t="s">
        <v>524</v>
      </c>
      <c r="D3" s="409"/>
      <c r="E3" s="87" t="s">
        <v>350</v>
      </c>
      <c r="F3" s="116"/>
      <c r="G3" s="87" t="s">
        <v>9</v>
      </c>
      <c r="H3" s="116"/>
    </row>
    <row r="4" spans="1:10" s="101" customFormat="1" ht="13.5" customHeight="1" x14ac:dyDescent="0.25">
      <c r="A4" s="376"/>
      <c r="B4" s="387"/>
      <c r="C4" s="382" t="s">
        <v>525</v>
      </c>
      <c r="D4" s="390"/>
      <c r="E4" s="204" t="s">
        <v>363</v>
      </c>
      <c r="F4" s="205"/>
      <c r="G4" s="204" t="s">
        <v>387</v>
      </c>
      <c r="H4" s="205"/>
    </row>
    <row r="5" spans="1:10" s="101" customFormat="1" ht="13.5" customHeight="1" x14ac:dyDescent="0.25">
      <c r="A5" s="376"/>
      <c r="B5" s="388"/>
      <c r="C5" s="410" t="s">
        <v>526</v>
      </c>
      <c r="D5" s="411"/>
      <c r="E5" s="86" t="s">
        <v>364</v>
      </c>
      <c r="F5" s="103"/>
      <c r="G5" s="86" t="s">
        <v>388</v>
      </c>
      <c r="H5" s="103"/>
    </row>
    <row r="6" spans="1:10" s="101" customFormat="1" ht="13.5" customHeight="1" x14ac:dyDescent="0.25">
      <c r="A6" s="376"/>
      <c r="B6" s="389" t="s">
        <v>1</v>
      </c>
      <c r="C6" s="393" t="s">
        <v>524</v>
      </c>
      <c r="D6" s="394"/>
      <c r="E6" s="84" t="s">
        <v>351</v>
      </c>
      <c r="F6" s="104"/>
      <c r="G6" s="84" t="s">
        <v>10</v>
      </c>
      <c r="H6" s="104"/>
    </row>
    <row r="7" spans="1:10" s="101" customFormat="1" ht="13.5" customHeight="1" x14ac:dyDescent="0.25">
      <c r="A7" s="376"/>
      <c r="B7" s="387"/>
      <c r="C7" s="382" t="s">
        <v>525</v>
      </c>
      <c r="D7" s="390"/>
      <c r="E7" s="85" t="s">
        <v>365</v>
      </c>
      <c r="F7" s="102"/>
      <c r="G7" s="85" t="s">
        <v>389</v>
      </c>
      <c r="H7" s="102"/>
    </row>
    <row r="8" spans="1:10" s="101" customFormat="1" ht="13.5" customHeight="1" x14ac:dyDescent="0.25">
      <c r="A8" s="376"/>
      <c r="B8" s="388"/>
      <c r="C8" s="391" t="s">
        <v>526</v>
      </c>
      <c r="D8" s="392"/>
      <c r="E8" s="86" t="s">
        <v>366</v>
      </c>
      <c r="F8" s="103"/>
      <c r="G8" s="86" t="s">
        <v>390</v>
      </c>
      <c r="H8" s="103"/>
    </row>
    <row r="9" spans="1:10" s="101" customFormat="1" ht="13.5" customHeight="1" x14ac:dyDescent="0.25">
      <c r="A9" s="376"/>
      <c r="B9" s="389" t="s">
        <v>2</v>
      </c>
      <c r="C9" s="393" t="s">
        <v>524</v>
      </c>
      <c r="D9" s="394"/>
      <c r="E9" s="84" t="s">
        <v>352</v>
      </c>
      <c r="F9" s="104"/>
      <c r="G9" s="84" t="s">
        <v>11</v>
      </c>
      <c r="H9" s="104"/>
    </row>
    <row r="10" spans="1:10" s="101" customFormat="1" ht="13.5" customHeight="1" x14ac:dyDescent="0.25">
      <c r="A10" s="376"/>
      <c r="B10" s="387"/>
      <c r="C10" s="382" t="s">
        <v>525</v>
      </c>
      <c r="D10" s="390"/>
      <c r="E10" s="85" t="s">
        <v>367</v>
      </c>
      <c r="F10" s="102"/>
      <c r="G10" s="85" t="s">
        <v>391</v>
      </c>
      <c r="H10" s="102"/>
    </row>
    <row r="11" spans="1:10" s="101" customFormat="1" ht="13.5" customHeight="1" x14ac:dyDescent="0.25">
      <c r="A11" s="376"/>
      <c r="B11" s="388"/>
      <c r="C11" s="391" t="s">
        <v>526</v>
      </c>
      <c r="D11" s="392"/>
      <c r="E11" s="86" t="s">
        <v>368</v>
      </c>
      <c r="F11" s="103"/>
      <c r="G11" s="86" t="s">
        <v>392</v>
      </c>
      <c r="H11" s="103"/>
    </row>
    <row r="12" spans="1:10" s="101" customFormat="1" ht="13.5" customHeight="1" x14ac:dyDescent="0.25">
      <c r="A12" s="376"/>
      <c r="B12" s="389" t="s">
        <v>3</v>
      </c>
      <c r="C12" s="393" t="s">
        <v>524</v>
      </c>
      <c r="D12" s="394"/>
      <c r="E12" s="84" t="s">
        <v>353</v>
      </c>
      <c r="F12" s="104"/>
      <c r="G12" s="84" t="s">
        <v>12</v>
      </c>
      <c r="H12" s="104"/>
    </row>
    <row r="13" spans="1:10" s="101" customFormat="1" ht="13.5" customHeight="1" x14ac:dyDescent="0.25">
      <c r="A13" s="376"/>
      <c r="B13" s="387"/>
      <c r="C13" s="382" t="s">
        <v>525</v>
      </c>
      <c r="D13" s="390"/>
      <c r="E13" s="85" t="s">
        <v>369</v>
      </c>
      <c r="F13" s="102"/>
      <c r="G13" s="85" t="s">
        <v>393</v>
      </c>
      <c r="H13" s="102"/>
    </row>
    <row r="14" spans="1:10" s="101" customFormat="1" ht="13.5" customHeight="1" x14ac:dyDescent="0.25">
      <c r="A14" s="376"/>
      <c r="B14" s="388"/>
      <c r="C14" s="391" t="s">
        <v>526</v>
      </c>
      <c r="D14" s="392"/>
      <c r="E14" s="86" t="s">
        <v>370</v>
      </c>
      <c r="F14" s="103"/>
      <c r="G14" s="86" t="s">
        <v>410</v>
      </c>
      <c r="H14" s="103"/>
    </row>
    <row r="15" spans="1:10" s="101" customFormat="1" ht="13.5" customHeight="1" x14ac:dyDescent="0.25">
      <c r="A15" s="376"/>
      <c r="B15" s="389" t="s">
        <v>517</v>
      </c>
      <c r="C15" s="393" t="s">
        <v>524</v>
      </c>
      <c r="D15" s="394"/>
      <c r="E15" s="84" t="s">
        <v>354</v>
      </c>
      <c r="F15" s="104"/>
      <c r="G15" s="84" t="s">
        <v>13</v>
      </c>
      <c r="H15" s="104"/>
    </row>
    <row r="16" spans="1:10" s="101" customFormat="1" ht="13.5" customHeight="1" x14ac:dyDescent="0.25">
      <c r="A16" s="376"/>
      <c r="B16" s="387"/>
      <c r="C16" s="382" t="s">
        <v>525</v>
      </c>
      <c r="D16" s="390"/>
      <c r="E16" s="85" t="s">
        <v>371</v>
      </c>
      <c r="F16" s="102"/>
      <c r="G16" s="85" t="s">
        <v>394</v>
      </c>
      <c r="H16" s="102"/>
    </row>
    <row r="17" spans="1:8" s="101" customFormat="1" ht="13.5" customHeight="1" x14ac:dyDescent="0.25">
      <c r="A17" s="376"/>
      <c r="B17" s="388"/>
      <c r="C17" s="391" t="s">
        <v>526</v>
      </c>
      <c r="D17" s="392"/>
      <c r="E17" s="86" t="s">
        <v>372</v>
      </c>
      <c r="F17" s="103"/>
      <c r="G17" s="86" t="s">
        <v>395</v>
      </c>
      <c r="H17" s="103"/>
    </row>
    <row r="18" spans="1:8" s="101" customFormat="1" ht="13.5" customHeight="1" x14ac:dyDescent="0.25">
      <c r="A18" s="376"/>
      <c r="B18" s="395" t="s">
        <v>278</v>
      </c>
      <c r="C18" s="393" t="s">
        <v>524</v>
      </c>
      <c r="D18" s="394"/>
      <c r="E18" s="84" t="s">
        <v>355</v>
      </c>
      <c r="F18" s="104"/>
      <c r="G18" s="84" t="s">
        <v>14</v>
      </c>
      <c r="H18" s="104"/>
    </row>
    <row r="19" spans="1:8" s="101" customFormat="1" ht="13.5" customHeight="1" x14ac:dyDescent="0.25">
      <c r="A19" s="376"/>
      <c r="B19" s="396"/>
      <c r="C19" s="382" t="s">
        <v>525</v>
      </c>
      <c r="D19" s="390"/>
      <c r="E19" s="85" t="s">
        <v>373</v>
      </c>
      <c r="F19" s="102"/>
      <c r="G19" s="85" t="s">
        <v>396</v>
      </c>
      <c r="H19" s="102"/>
    </row>
    <row r="20" spans="1:8" s="101" customFormat="1" ht="13.5" customHeight="1" x14ac:dyDescent="0.25">
      <c r="A20" s="376"/>
      <c r="B20" s="397"/>
      <c r="C20" s="391" t="s">
        <v>526</v>
      </c>
      <c r="D20" s="392"/>
      <c r="E20" s="86" t="s">
        <v>374</v>
      </c>
      <c r="F20" s="103"/>
      <c r="G20" s="86" t="s">
        <v>397</v>
      </c>
      <c r="H20" s="103"/>
    </row>
    <row r="21" spans="1:8" s="99" customFormat="1" ht="13.5" customHeight="1" x14ac:dyDescent="0.25">
      <c r="A21" s="376"/>
      <c r="B21" s="395" t="s">
        <v>7</v>
      </c>
      <c r="C21" s="393" t="s">
        <v>524</v>
      </c>
      <c r="D21" s="394"/>
      <c r="E21" s="84" t="s">
        <v>356</v>
      </c>
      <c r="F21" s="104"/>
      <c r="G21" s="84" t="s">
        <v>15</v>
      </c>
      <c r="H21" s="104"/>
    </row>
    <row r="22" spans="1:8" s="99" customFormat="1" ht="13.5" customHeight="1" x14ac:dyDescent="0.25">
      <c r="A22" s="335"/>
      <c r="B22" s="396"/>
      <c r="C22" s="382" t="s">
        <v>525</v>
      </c>
      <c r="D22" s="390"/>
      <c r="E22" s="85" t="s">
        <v>375</v>
      </c>
      <c r="F22" s="102"/>
      <c r="G22" s="85" t="s">
        <v>398</v>
      </c>
      <c r="H22" s="102"/>
    </row>
    <row r="23" spans="1:8" s="99" customFormat="1" ht="13.5" customHeight="1" thickBot="1" x14ac:dyDescent="0.3">
      <c r="A23" s="117"/>
      <c r="B23" s="398"/>
      <c r="C23" s="399" t="s">
        <v>526</v>
      </c>
      <c r="D23" s="400"/>
      <c r="E23" s="118" t="s">
        <v>376</v>
      </c>
      <c r="F23" s="119"/>
      <c r="G23" s="118" t="s">
        <v>399</v>
      </c>
      <c r="H23" s="119"/>
    </row>
    <row r="24" spans="1:8" s="99" customFormat="1" ht="13.5" customHeight="1" x14ac:dyDescent="0.25">
      <c r="A24" s="376" t="s">
        <v>269</v>
      </c>
      <c r="B24" s="374" t="s">
        <v>4</v>
      </c>
      <c r="C24" s="385" t="s">
        <v>524</v>
      </c>
      <c r="D24" s="206" t="s">
        <v>5</v>
      </c>
      <c r="E24" s="207" t="s">
        <v>357</v>
      </c>
      <c r="F24" s="208"/>
      <c r="G24" s="207" t="s">
        <v>16</v>
      </c>
      <c r="H24" s="209"/>
    </row>
    <row r="25" spans="1:8" s="99" customFormat="1" ht="13.5" customHeight="1" x14ac:dyDescent="0.25">
      <c r="A25" s="376"/>
      <c r="B25" s="374"/>
      <c r="C25" s="382"/>
      <c r="D25" s="210" t="s">
        <v>6</v>
      </c>
      <c r="E25" s="204" t="s">
        <v>358</v>
      </c>
      <c r="F25" s="205"/>
      <c r="G25" s="204" t="s">
        <v>17</v>
      </c>
      <c r="H25" s="211"/>
    </row>
    <row r="26" spans="1:8" s="99" customFormat="1" ht="13.5" customHeight="1" x14ac:dyDescent="0.25">
      <c r="A26" s="376"/>
      <c r="B26" s="374"/>
      <c r="C26" s="383" t="s">
        <v>525</v>
      </c>
      <c r="D26" s="210" t="s">
        <v>5</v>
      </c>
      <c r="E26" s="204" t="s">
        <v>377</v>
      </c>
      <c r="F26" s="205"/>
      <c r="G26" s="204" t="s">
        <v>400</v>
      </c>
      <c r="H26" s="211"/>
    </row>
    <row r="27" spans="1:8" s="99" customFormat="1" ht="13.5" customHeight="1" x14ac:dyDescent="0.25">
      <c r="A27" s="376"/>
      <c r="B27" s="374"/>
      <c r="C27" s="383"/>
      <c r="D27" s="210" t="s">
        <v>6</v>
      </c>
      <c r="E27" s="204" t="s">
        <v>378</v>
      </c>
      <c r="F27" s="205"/>
      <c r="G27" s="204" t="s">
        <v>401</v>
      </c>
      <c r="H27" s="211"/>
    </row>
    <row r="28" spans="1:8" s="99" customFormat="1" ht="13.5" customHeight="1" x14ac:dyDescent="0.25">
      <c r="A28" s="376"/>
      <c r="B28" s="374"/>
      <c r="C28" s="382" t="s">
        <v>526</v>
      </c>
      <c r="D28" s="210" t="s">
        <v>5</v>
      </c>
      <c r="E28" s="204" t="s">
        <v>379</v>
      </c>
      <c r="F28" s="205"/>
      <c r="G28" s="204" t="s">
        <v>402</v>
      </c>
      <c r="H28" s="211"/>
    </row>
    <row r="29" spans="1:8" s="99" customFormat="1" ht="13.5" customHeight="1" x14ac:dyDescent="0.25">
      <c r="A29" s="376"/>
      <c r="B29" s="375"/>
      <c r="C29" s="384"/>
      <c r="D29" s="212" t="s">
        <v>6</v>
      </c>
      <c r="E29" s="213" t="s">
        <v>380</v>
      </c>
      <c r="F29" s="214"/>
      <c r="G29" s="213" t="s">
        <v>403</v>
      </c>
      <c r="H29" s="215"/>
    </row>
    <row r="30" spans="1:8" s="99" customFormat="1" ht="13.5" customHeight="1" x14ac:dyDescent="0.25">
      <c r="A30" s="376"/>
      <c r="B30" s="373" t="s">
        <v>231</v>
      </c>
      <c r="C30" s="216" t="s">
        <v>524</v>
      </c>
      <c r="D30" s="217"/>
      <c r="E30" s="84" t="s">
        <v>359</v>
      </c>
      <c r="F30" s="104"/>
      <c r="G30" s="84" t="s">
        <v>18</v>
      </c>
      <c r="H30" s="112"/>
    </row>
    <row r="31" spans="1:8" s="99" customFormat="1" ht="13.5" customHeight="1" x14ac:dyDescent="0.25">
      <c r="A31" s="376"/>
      <c r="B31" s="374"/>
      <c r="C31" s="220" t="s">
        <v>525</v>
      </c>
      <c r="D31" s="221"/>
      <c r="E31" s="204" t="s">
        <v>381</v>
      </c>
      <c r="F31" s="205"/>
      <c r="G31" s="204" t="s">
        <v>404</v>
      </c>
      <c r="H31" s="211"/>
    </row>
    <row r="32" spans="1:8" s="99" customFormat="1" ht="13.5" customHeight="1" x14ac:dyDescent="0.25">
      <c r="A32" s="376"/>
      <c r="B32" s="375"/>
      <c r="C32" s="218" t="s">
        <v>526</v>
      </c>
      <c r="D32" s="219"/>
      <c r="E32" s="86" t="s">
        <v>382</v>
      </c>
      <c r="F32" s="103"/>
      <c r="G32" s="88" t="s">
        <v>405</v>
      </c>
      <c r="H32" s="113"/>
    </row>
    <row r="33" spans="1:8" s="99" customFormat="1" ht="13.5" customHeight="1" x14ac:dyDescent="0.25">
      <c r="A33" s="376"/>
      <c r="B33" s="378" t="s">
        <v>232</v>
      </c>
      <c r="C33" s="381" t="s">
        <v>524</v>
      </c>
      <c r="D33" s="222" t="s">
        <v>5</v>
      </c>
      <c r="E33" s="223" t="s">
        <v>360</v>
      </c>
      <c r="F33" s="224"/>
      <c r="G33" s="223" t="s">
        <v>19</v>
      </c>
      <c r="H33" s="225"/>
    </row>
    <row r="34" spans="1:8" s="99" customFormat="1" ht="13.5" customHeight="1" x14ac:dyDescent="0.25">
      <c r="A34" s="376"/>
      <c r="B34" s="379"/>
      <c r="C34" s="382"/>
      <c r="D34" s="210" t="s">
        <v>6</v>
      </c>
      <c r="E34" s="204" t="s">
        <v>361</v>
      </c>
      <c r="F34" s="205"/>
      <c r="G34" s="204" t="s">
        <v>20</v>
      </c>
      <c r="H34" s="211"/>
    </row>
    <row r="35" spans="1:8" s="99" customFormat="1" ht="13.5" customHeight="1" x14ac:dyDescent="0.25">
      <c r="A35" s="376"/>
      <c r="B35" s="379"/>
      <c r="C35" s="383" t="s">
        <v>525</v>
      </c>
      <c r="D35" s="210" t="s">
        <v>5</v>
      </c>
      <c r="E35" s="204" t="s">
        <v>383</v>
      </c>
      <c r="F35" s="205"/>
      <c r="G35" s="204" t="s">
        <v>406</v>
      </c>
      <c r="H35" s="211"/>
    </row>
    <row r="36" spans="1:8" s="99" customFormat="1" ht="13.5" customHeight="1" x14ac:dyDescent="0.25">
      <c r="A36" s="376"/>
      <c r="B36" s="379"/>
      <c r="C36" s="383"/>
      <c r="D36" s="210" t="s">
        <v>6</v>
      </c>
      <c r="E36" s="204" t="s">
        <v>384</v>
      </c>
      <c r="F36" s="205"/>
      <c r="G36" s="204" t="s">
        <v>407</v>
      </c>
      <c r="H36" s="211"/>
    </row>
    <row r="37" spans="1:8" s="99" customFormat="1" ht="13.5" customHeight="1" x14ac:dyDescent="0.25">
      <c r="A37" s="376"/>
      <c r="B37" s="379"/>
      <c r="C37" s="382" t="s">
        <v>526</v>
      </c>
      <c r="D37" s="210" t="s">
        <v>5</v>
      </c>
      <c r="E37" s="204" t="s">
        <v>385</v>
      </c>
      <c r="F37" s="205"/>
      <c r="G37" s="204" t="s">
        <v>408</v>
      </c>
      <c r="H37" s="211"/>
    </row>
    <row r="38" spans="1:8" s="99" customFormat="1" ht="13.5" customHeight="1" x14ac:dyDescent="0.25">
      <c r="A38" s="377"/>
      <c r="B38" s="380"/>
      <c r="C38" s="384"/>
      <c r="D38" s="212" t="s">
        <v>6</v>
      </c>
      <c r="E38" s="213" t="s">
        <v>386</v>
      </c>
      <c r="F38" s="214"/>
      <c r="G38" s="213" t="s">
        <v>409</v>
      </c>
      <c r="H38" s="215"/>
    </row>
    <row r="39" spans="1:8" s="73" customFormat="1" ht="13.15" customHeight="1" thickBot="1" x14ac:dyDescent="0.3">
      <c r="A39" s="342" t="s">
        <v>279</v>
      </c>
      <c r="B39" s="355" t="s">
        <v>505</v>
      </c>
      <c r="C39" s="356"/>
      <c r="D39" s="357"/>
      <c r="E39" s="128" t="s">
        <v>468</v>
      </c>
      <c r="F39" s="129"/>
      <c r="G39" s="128" t="s">
        <v>469</v>
      </c>
      <c r="H39" s="130"/>
    </row>
    <row r="40" spans="1:8" ht="19.899999999999999" customHeight="1" thickBot="1" x14ac:dyDescent="0.3">
      <c r="A40" s="350" t="s">
        <v>508</v>
      </c>
      <c r="B40" s="351"/>
      <c r="C40" s="351"/>
      <c r="D40" s="352"/>
      <c r="E40" s="353" t="str">
        <f>IF(F39&gt;SUM(F24:F38),"Fehler: Darunter-Position größer als Kassenkredite","")</f>
        <v/>
      </c>
      <c r="F40" s="354" t="str">
        <f>IF(H40&gt;H39,"Fehler","")</f>
        <v/>
      </c>
      <c r="G40" s="353" t="str">
        <f>IF(H39&gt;SUM(H24:H38),"Fehler: Darunter-Position größer als Kassenkredite","")</f>
        <v/>
      </c>
      <c r="H40" s="354" t="str">
        <f>IF(J40&gt;J39,"Fehler","")</f>
        <v/>
      </c>
    </row>
    <row r="41" spans="1:8" ht="45" customHeight="1" thickBot="1" x14ac:dyDescent="0.3">
      <c r="A41" s="358" t="s">
        <v>506</v>
      </c>
      <c r="B41" s="359"/>
      <c r="C41" s="359"/>
      <c r="D41" s="359"/>
      <c r="E41" s="120" t="s">
        <v>0</v>
      </c>
      <c r="F41" s="98" t="str">
        <f>"Stand am 31.12."&amp;(RIGHT(Allgemeines!$E$21,4)-1)&amp;"
in vollen Euro"</f>
        <v>Stand am 31.12.2023
in vollen Euro</v>
      </c>
      <c r="G41" s="97" t="s">
        <v>0</v>
      </c>
      <c r="H41" s="98" t="str">
        <f>"Stand am "&amp;Allgemeines!$E$21 &amp; "
in vollen Euro"</f>
        <v>Stand am 31.12.2024
in vollen Euro</v>
      </c>
    </row>
    <row r="42" spans="1:8" ht="20.149999999999999" customHeight="1" x14ac:dyDescent="0.25">
      <c r="A42" s="360" t="s">
        <v>268</v>
      </c>
      <c r="B42" s="370" t="s">
        <v>503</v>
      </c>
      <c r="C42" s="371"/>
      <c r="D42" s="372"/>
      <c r="E42" s="125" t="s">
        <v>477</v>
      </c>
      <c r="F42" s="126">
        <f>SUM(F43:F49)</f>
        <v>0</v>
      </c>
      <c r="G42" s="125" t="s">
        <v>485</v>
      </c>
      <c r="H42" s="127">
        <f>SUM(H43:H49)</f>
        <v>0</v>
      </c>
    </row>
    <row r="43" spans="1:8" ht="13.5" customHeight="1" x14ac:dyDescent="0.25">
      <c r="A43" s="361"/>
      <c r="B43" s="364" t="s">
        <v>467</v>
      </c>
      <c r="C43" s="365"/>
      <c r="D43" s="366"/>
      <c r="E43" s="86" t="s">
        <v>470</v>
      </c>
      <c r="F43" s="100"/>
      <c r="G43" s="86" t="s">
        <v>478</v>
      </c>
      <c r="H43" s="114"/>
    </row>
    <row r="44" spans="1:8" ht="13.5" customHeight="1" x14ac:dyDescent="0.25">
      <c r="A44" s="361"/>
      <c r="B44" s="367" t="s">
        <v>1</v>
      </c>
      <c r="C44" s="368"/>
      <c r="D44" s="369"/>
      <c r="E44" s="86" t="s">
        <v>471</v>
      </c>
      <c r="F44" s="104"/>
      <c r="G44" s="86" t="s">
        <v>479</v>
      </c>
      <c r="H44" s="112"/>
    </row>
    <row r="45" spans="1:8" ht="13.5" customHeight="1" x14ac:dyDescent="0.25">
      <c r="A45" s="361"/>
      <c r="B45" s="367" t="s">
        <v>2</v>
      </c>
      <c r="C45" s="368"/>
      <c r="D45" s="369"/>
      <c r="E45" s="86" t="s">
        <v>472</v>
      </c>
      <c r="F45" s="104"/>
      <c r="G45" s="86" t="s">
        <v>480</v>
      </c>
      <c r="H45" s="112"/>
    </row>
    <row r="46" spans="1:8" ht="13.5" customHeight="1" x14ac:dyDescent="0.25">
      <c r="A46" s="361"/>
      <c r="B46" s="367" t="s">
        <v>3</v>
      </c>
      <c r="C46" s="368"/>
      <c r="D46" s="369"/>
      <c r="E46" s="86" t="s">
        <v>473</v>
      </c>
      <c r="F46" s="104"/>
      <c r="G46" s="86" t="s">
        <v>481</v>
      </c>
      <c r="H46" s="112"/>
    </row>
    <row r="47" spans="1:8" ht="13.5" customHeight="1" x14ac:dyDescent="0.25">
      <c r="A47" s="361"/>
      <c r="B47" s="367" t="s">
        <v>517</v>
      </c>
      <c r="C47" s="368"/>
      <c r="D47" s="369"/>
      <c r="E47" s="86" t="s">
        <v>474</v>
      </c>
      <c r="F47" s="104"/>
      <c r="G47" s="86" t="s">
        <v>482</v>
      </c>
      <c r="H47" s="112"/>
    </row>
    <row r="48" spans="1:8" ht="13.5" customHeight="1" x14ac:dyDescent="0.25">
      <c r="A48" s="361"/>
      <c r="B48" s="367" t="s">
        <v>278</v>
      </c>
      <c r="C48" s="368"/>
      <c r="D48" s="369"/>
      <c r="E48" s="86" t="s">
        <v>475</v>
      </c>
      <c r="F48" s="104"/>
      <c r="G48" s="86" t="s">
        <v>483</v>
      </c>
      <c r="H48" s="112"/>
    </row>
    <row r="49" spans="1:8" ht="13.5" customHeight="1" thickBot="1" x14ac:dyDescent="0.3">
      <c r="A49" s="362"/>
      <c r="B49" s="367" t="s">
        <v>7</v>
      </c>
      <c r="C49" s="368"/>
      <c r="D49" s="369"/>
      <c r="E49" s="121" t="s">
        <v>476</v>
      </c>
      <c r="F49" s="122"/>
      <c r="G49" s="121" t="s">
        <v>484</v>
      </c>
      <c r="H49" s="123"/>
    </row>
    <row r="50" spans="1:8" ht="20.149999999999999" customHeight="1" x14ac:dyDescent="0.25">
      <c r="A50" s="361"/>
      <c r="B50" s="370" t="s">
        <v>504</v>
      </c>
      <c r="C50" s="371"/>
      <c r="D50" s="371"/>
      <c r="E50" s="125" t="s">
        <v>493</v>
      </c>
      <c r="F50" s="126">
        <f>SUM(F51:F57)</f>
        <v>0</v>
      </c>
      <c r="G50" s="125" t="s">
        <v>501</v>
      </c>
      <c r="H50" s="127">
        <f>SUM(H51:H57)</f>
        <v>0</v>
      </c>
    </row>
    <row r="51" spans="1:8" ht="13.5" customHeight="1" x14ac:dyDescent="0.25">
      <c r="A51" s="361"/>
      <c r="B51" s="364" t="s">
        <v>467</v>
      </c>
      <c r="C51" s="365"/>
      <c r="D51" s="366"/>
      <c r="E51" s="86" t="s">
        <v>486</v>
      </c>
      <c r="F51" s="100"/>
      <c r="G51" s="86" t="s">
        <v>494</v>
      </c>
      <c r="H51" s="114"/>
    </row>
    <row r="52" spans="1:8" ht="13.5" customHeight="1" x14ac:dyDescent="0.25">
      <c r="A52" s="361"/>
      <c r="B52" s="367" t="s">
        <v>1</v>
      </c>
      <c r="C52" s="368"/>
      <c r="D52" s="369"/>
      <c r="E52" s="86" t="s">
        <v>487</v>
      </c>
      <c r="F52" s="104"/>
      <c r="G52" s="86" t="s">
        <v>495</v>
      </c>
      <c r="H52" s="112"/>
    </row>
    <row r="53" spans="1:8" ht="13.5" customHeight="1" x14ac:dyDescent="0.25">
      <c r="A53" s="361"/>
      <c r="B53" s="367" t="s">
        <v>2</v>
      </c>
      <c r="C53" s="368"/>
      <c r="D53" s="369"/>
      <c r="E53" s="86" t="s">
        <v>488</v>
      </c>
      <c r="F53" s="104"/>
      <c r="G53" s="86" t="s">
        <v>496</v>
      </c>
      <c r="H53" s="112"/>
    </row>
    <row r="54" spans="1:8" ht="13.5" customHeight="1" x14ac:dyDescent="0.25">
      <c r="A54" s="361"/>
      <c r="B54" s="367" t="s">
        <v>3</v>
      </c>
      <c r="C54" s="368"/>
      <c r="D54" s="369"/>
      <c r="E54" s="86" t="s">
        <v>489</v>
      </c>
      <c r="F54" s="104"/>
      <c r="G54" s="86" t="s">
        <v>497</v>
      </c>
      <c r="H54" s="112"/>
    </row>
    <row r="55" spans="1:8" ht="13.5" customHeight="1" x14ac:dyDescent="0.25">
      <c r="A55" s="361"/>
      <c r="B55" s="367" t="s">
        <v>517</v>
      </c>
      <c r="C55" s="368"/>
      <c r="D55" s="369"/>
      <c r="E55" s="86" t="s">
        <v>490</v>
      </c>
      <c r="F55" s="104"/>
      <c r="G55" s="86" t="s">
        <v>498</v>
      </c>
      <c r="H55" s="112"/>
    </row>
    <row r="56" spans="1:8" ht="13.5" customHeight="1" x14ac:dyDescent="0.25">
      <c r="A56" s="361"/>
      <c r="B56" s="367" t="s">
        <v>278</v>
      </c>
      <c r="C56" s="368"/>
      <c r="D56" s="369"/>
      <c r="E56" s="86" t="s">
        <v>491</v>
      </c>
      <c r="F56" s="104"/>
      <c r="G56" s="86" t="s">
        <v>499</v>
      </c>
      <c r="H56" s="112"/>
    </row>
    <row r="57" spans="1:8" ht="13.5" customHeight="1" thickBot="1" x14ac:dyDescent="0.3">
      <c r="A57" s="363"/>
      <c r="B57" s="401" t="s">
        <v>7</v>
      </c>
      <c r="C57" s="402"/>
      <c r="D57" s="403"/>
      <c r="E57" s="128" t="s">
        <v>492</v>
      </c>
      <c r="F57" s="129"/>
      <c r="G57" s="128" t="s">
        <v>500</v>
      </c>
      <c r="H57" s="130"/>
    </row>
    <row r="58" spans="1:8" ht="13.5" customHeight="1" thickBot="1" x14ac:dyDescent="0.3"/>
    <row r="59" spans="1:8" s="6" customFormat="1" ht="25.15" customHeight="1" thickBot="1" x14ac:dyDescent="0.35">
      <c r="A59" s="333" t="s">
        <v>507</v>
      </c>
      <c r="B59" s="105"/>
      <c r="C59" s="334"/>
      <c r="D59" s="105"/>
      <c r="E59" s="106" t="s">
        <v>362</v>
      </c>
      <c r="F59" s="92">
        <f>SUM(F3:F38)+F50</f>
        <v>0</v>
      </c>
      <c r="G59" s="106" t="s">
        <v>8</v>
      </c>
      <c r="H59" s="115">
        <f>SUM(H3:H38)+H50</f>
        <v>0</v>
      </c>
    </row>
    <row r="79" spans="2:8" x14ac:dyDescent="0.25">
      <c r="B79" s="109"/>
      <c r="C79" s="109"/>
      <c r="D79" s="110"/>
      <c r="E79" s="109"/>
      <c r="F79" s="109"/>
      <c r="G79" s="109"/>
      <c r="H79" s="109"/>
    </row>
    <row r="80" spans="2:8" x14ac:dyDescent="0.25">
      <c r="B80" s="109"/>
      <c r="C80" s="109"/>
      <c r="D80" s="110"/>
      <c r="E80" s="109"/>
      <c r="F80" s="109"/>
      <c r="G80" s="109"/>
      <c r="H80" s="109"/>
    </row>
    <row r="81" spans="2:8" x14ac:dyDescent="0.25">
      <c r="B81" s="109"/>
      <c r="C81" s="109"/>
      <c r="D81" s="110"/>
      <c r="E81" s="109"/>
      <c r="F81" s="109"/>
      <c r="G81" s="109"/>
      <c r="H81" s="109"/>
    </row>
    <row r="82" spans="2:8" x14ac:dyDescent="0.25">
      <c r="B82" s="109"/>
      <c r="C82" s="109"/>
      <c r="D82" s="110"/>
      <c r="E82" s="109"/>
      <c r="F82" s="109"/>
      <c r="G82" s="109"/>
      <c r="H82" s="109"/>
    </row>
    <row r="83" spans="2:8" x14ac:dyDescent="0.25">
      <c r="B83" s="109"/>
      <c r="C83" s="109"/>
      <c r="D83" s="110"/>
      <c r="E83" s="109"/>
      <c r="F83" s="109"/>
      <c r="G83" s="109"/>
      <c r="H83" s="109"/>
    </row>
    <row r="84" spans="2:8" x14ac:dyDescent="0.25">
      <c r="B84" s="109"/>
      <c r="C84" s="109"/>
      <c r="D84" s="110"/>
      <c r="E84" s="109"/>
      <c r="F84" s="109"/>
      <c r="G84" s="109"/>
      <c r="H84" s="109"/>
    </row>
    <row r="85" spans="2:8" x14ac:dyDescent="0.25">
      <c r="B85" s="109"/>
      <c r="C85" s="109"/>
      <c r="D85" s="110"/>
      <c r="E85" s="109"/>
      <c r="F85" s="109"/>
      <c r="G85" s="109"/>
      <c r="H85" s="109"/>
    </row>
    <row r="86" spans="2:8" x14ac:dyDescent="0.25">
      <c r="B86" s="109"/>
      <c r="C86" s="109"/>
      <c r="D86" s="110"/>
      <c r="E86" s="109"/>
      <c r="F86" s="109"/>
      <c r="G86" s="109"/>
      <c r="H86" s="109"/>
    </row>
    <row r="87" spans="2:8" x14ac:dyDescent="0.25">
      <c r="B87" s="109"/>
      <c r="C87" s="109"/>
      <c r="D87" s="110"/>
      <c r="E87" s="109"/>
      <c r="F87" s="109"/>
      <c r="G87" s="109"/>
      <c r="H87" s="109"/>
    </row>
    <row r="88" spans="2:8" x14ac:dyDescent="0.25">
      <c r="B88" s="109"/>
      <c r="C88" s="109"/>
      <c r="D88" s="110"/>
      <c r="E88" s="109"/>
      <c r="F88" s="109"/>
      <c r="G88" s="109"/>
      <c r="H88" s="109"/>
    </row>
    <row r="89" spans="2:8" x14ac:dyDescent="0.25">
      <c r="B89" s="109"/>
      <c r="C89" s="109"/>
      <c r="D89" s="110"/>
      <c r="E89" s="109"/>
      <c r="F89" s="109"/>
      <c r="G89" s="109"/>
      <c r="H89" s="109"/>
    </row>
    <row r="90" spans="2:8" x14ac:dyDescent="0.25">
      <c r="B90" s="109"/>
      <c r="C90" s="109"/>
      <c r="D90" s="110"/>
      <c r="E90" s="109"/>
      <c r="F90" s="109"/>
      <c r="G90" s="109"/>
      <c r="H90" s="109"/>
    </row>
    <row r="91" spans="2:8" x14ac:dyDescent="0.25">
      <c r="B91" s="109"/>
      <c r="C91" s="109"/>
      <c r="D91" s="110"/>
      <c r="E91" s="109"/>
      <c r="F91" s="109"/>
      <c r="G91" s="109"/>
      <c r="H91" s="109"/>
    </row>
    <row r="92" spans="2:8" x14ac:dyDescent="0.25">
      <c r="B92" s="109"/>
      <c r="C92" s="109"/>
      <c r="D92" s="110"/>
      <c r="E92" s="109"/>
      <c r="F92" s="109"/>
      <c r="G92" s="109"/>
      <c r="H92" s="109"/>
    </row>
    <row r="93" spans="2:8" x14ac:dyDescent="0.25">
      <c r="B93" s="109"/>
      <c r="C93" s="109"/>
      <c r="D93" s="110"/>
      <c r="E93" s="109"/>
      <c r="F93" s="109"/>
      <c r="G93" s="109"/>
      <c r="H93" s="109"/>
    </row>
    <row r="94" spans="2:8" x14ac:dyDescent="0.25">
      <c r="B94" s="109"/>
      <c r="C94" s="109"/>
      <c r="D94" s="110"/>
      <c r="E94" s="109"/>
      <c r="F94" s="109"/>
      <c r="G94" s="109"/>
      <c r="H94" s="109"/>
    </row>
    <row r="95" spans="2:8" x14ac:dyDescent="0.25">
      <c r="B95" s="109"/>
      <c r="C95" s="109"/>
      <c r="D95" s="110"/>
      <c r="E95" s="109"/>
      <c r="F95" s="109"/>
      <c r="G95" s="109"/>
      <c r="H95" s="109"/>
    </row>
    <row r="96" spans="2:8" x14ac:dyDescent="0.25">
      <c r="B96" s="109"/>
      <c r="C96" s="109"/>
      <c r="D96" s="110"/>
      <c r="E96" s="109"/>
      <c r="F96" s="109"/>
      <c r="G96" s="109"/>
      <c r="H96" s="109"/>
    </row>
    <row r="97" spans="2:8" x14ac:dyDescent="0.25">
      <c r="B97" s="109"/>
      <c r="C97" s="109"/>
      <c r="D97" s="110"/>
      <c r="E97" s="109"/>
      <c r="F97" s="109"/>
      <c r="G97" s="109"/>
      <c r="H97" s="109"/>
    </row>
    <row r="98" spans="2:8" x14ac:dyDescent="0.25">
      <c r="B98" s="109"/>
      <c r="C98" s="109"/>
      <c r="D98" s="110"/>
      <c r="E98" s="109"/>
      <c r="F98" s="109"/>
      <c r="G98" s="109"/>
      <c r="H98" s="109"/>
    </row>
    <row r="99" spans="2:8" x14ac:dyDescent="0.25">
      <c r="B99" s="109"/>
      <c r="C99" s="109"/>
      <c r="D99" s="110"/>
      <c r="E99" s="109"/>
      <c r="F99" s="109"/>
      <c r="G99" s="109"/>
      <c r="H99" s="109"/>
    </row>
    <row r="100" spans="2:8" x14ac:dyDescent="0.25">
      <c r="B100" s="109"/>
      <c r="C100" s="109"/>
      <c r="D100" s="110"/>
      <c r="E100" s="109"/>
      <c r="F100" s="109"/>
      <c r="G100" s="109"/>
      <c r="H100" s="109"/>
    </row>
    <row r="101" spans="2:8" x14ac:dyDescent="0.25">
      <c r="B101" s="109"/>
      <c r="C101" s="109"/>
      <c r="D101" s="110"/>
      <c r="E101" s="109"/>
      <c r="F101" s="109"/>
      <c r="G101" s="109"/>
      <c r="H101" s="109"/>
    </row>
    <row r="102" spans="2:8" x14ac:dyDescent="0.25">
      <c r="B102" s="109"/>
      <c r="C102" s="109"/>
      <c r="D102" s="110"/>
      <c r="E102" s="109"/>
      <c r="F102" s="109"/>
      <c r="G102" s="109"/>
      <c r="H102" s="109"/>
    </row>
    <row r="103" spans="2:8" x14ac:dyDescent="0.25">
      <c r="B103" s="109"/>
      <c r="C103" s="109"/>
      <c r="D103" s="110"/>
      <c r="E103" s="109"/>
      <c r="F103" s="109"/>
      <c r="G103" s="109"/>
      <c r="H103" s="109"/>
    </row>
    <row r="104" spans="2:8" x14ac:dyDescent="0.25">
      <c r="B104" s="109"/>
      <c r="C104" s="109"/>
      <c r="D104" s="110"/>
      <c r="E104" s="109"/>
      <c r="F104" s="109"/>
      <c r="G104" s="109"/>
      <c r="H104" s="109"/>
    </row>
    <row r="105" spans="2:8" x14ac:dyDescent="0.25">
      <c r="B105" s="109"/>
      <c r="C105" s="109"/>
      <c r="D105" s="110"/>
      <c r="E105" s="109"/>
      <c r="F105" s="109"/>
      <c r="G105" s="109"/>
      <c r="H105" s="109"/>
    </row>
    <row r="106" spans="2:8" x14ac:dyDescent="0.25">
      <c r="B106" s="109"/>
      <c r="C106" s="109"/>
      <c r="D106" s="110"/>
      <c r="E106" s="109"/>
      <c r="F106" s="109"/>
      <c r="G106" s="109"/>
      <c r="H106" s="109"/>
    </row>
    <row r="107" spans="2:8" x14ac:dyDescent="0.25">
      <c r="B107" s="109"/>
      <c r="C107" s="109"/>
      <c r="D107" s="110"/>
      <c r="E107" s="109"/>
      <c r="F107" s="109"/>
      <c r="G107" s="109"/>
      <c r="H107" s="109"/>
    </row>
    <row r="108" spans="2:8" x14ac:dyDescent="0.25">
      <c r="B108" s="109"/>
      <c r="C108" s="109"/>
      <c r="D108" s="110"/>
      <c r="E108" s="109"/>
      <c r="F108" s="109"/>
      <c r="G108" s="109"/>
      <c r="H108" s="109"/>
    </row>
    <row r="109" spans="2:8" x14ac:dyDescent="0.25">
      <c r="B109" s="109"/>
      <c r="C109" s="109"/>
      <c r="D109" s="110"/>
      <c r="E109" s="109"/>
      <c r="F109" s="109"/>
      <c r="G109" s="109"/>
      <c r="H109" s="109"/>
    </row>
    <row r="110" spans="2:8" x14ac:dyDescent="0.25">
      <c r="B110" s="109"/>
      <c r="C110" s="109"/>
      <c r="D110" s="110"/>
      <c r="E110" s="109"/>
      <c r="F110" s="109"/>
      <c r="G110" s="109"/>
      <c r="H110" s="109"/>
    </row>
    <row r="111" spans="2:8" x14ac:dyDescent="0.25">
      <c r="B111" s="109"/>
      <c r="C111" s="109"/>
      <c r="D111" s="110"/>
      <c r="E111" s="109"/>
      <c r="F111" s="109"/>
      <c r="G111" s="109"/>
      <c r="H111" s="109"/>
    </row>
    <row r="112" spans="2:8" x14ac:dyDescent="0.25">
      <c r="B112" s="109"/>
      <c r="C112" s="109"/>
      <c r="D112" s="110"/>
      <c r="E112" s="109"/>
      <c r="F112" s="109"/>
      <c r="G112" s="109"/>
      <c r="H112" s="109"/>
    </row>
    <row r="113" spans="2:8" x14ac:dyDescent="0.25">
      <c r="B113" s="109"/>
      <c r="C113" s="109"/>
      <c r="D113" s="110"/>
      <c r="E113" s="109"/>
      <c r="F113" s="109"/>
      <c r="G113" s="109"/>
      <c r="H113" s="109"/>
    </row>
    <row r="114" spans="2:8" x14ac:dyDescent="0.25">
      <c r="B114" s="109"/>
      <c r="C114" s="109"/>
      <c r="D114" s="110"/>
      <c r="E114" s="109"/>
      <c r="F114" s="109"/>
      <c r="G114" s="109"/>
      <c r="H114" s="109"/>
    </row>
    <row r="115" spans="2:8" x14ac:dyDescent="0.25">
      <c r="B115" s="109"/>
      <c r="C115" s="109"/>
      <c r="D115" s="110"/>
      <c r="E115" s="109"/>
      <c r="F115" s="109"/>
      <c r="G115" s="109"/>
      <c r="H115" s="109"/>
    </row>
    <row r="116" spans="2:8" x14ac:dyDescent="0.25">
      <c r="B116" s="109"/>
      <c r="C116" s="109"/>
      <c r="D116" s="110"/>
      <c r="E116" s="109"/>
      <c r="F116" s="109"/>
      <c r="G116" s="109"/>
      <c r="H116" s="109"/>
    </row>
    <row r="117" spans="2:8" x14ac:dyDescent="0.25">
      <c r="B117" s="109"/>
      <c r="C117" s="109"/>
      <c r="D117" s="110"/>
      <c r="E117" s="109"/>
      <c r="F117" s="109"/>
      <c r="G117" s="109"/>
      <c r="H117" s="109"/>
    </row>
    <row r="118" spans="2:8" x14ac:dyDescent="0.25">
      <c r="B118" s="109"/>
      <c r="C118" s="109"/>
      <c r="D118" s="110"/>
      <c r="E118" s="109"/>
      <c r="F118" s="109"/>
      <c r="G118" s="109"/>
      <c r="H118" s="109"/>
    </row>
    <row r="119" spans="2:8" x14ac:dyDescent="0.25">
      <c r="B119" s="109"/>
      <c r="C119" s="109"/>
      <c r="D119" s="110"/>
      <c r="E119" s="109"/>
      <c r="F119" s="109"/>
      <c r="G119" s="109"/>
      <c r="H119" s="109"/>
    </row>
    <row r="120" spans="2:8" x14ac:dyDescent="0.25">
      <c r="B120" s="109"/>
      <c r="C120" s="109"/>
      <c r="D120" s="110"/>
      <c r="E120" s="109"/>
      <c r="F120" s="109"/>
      <c r="G120" s="109"/>
      <c r="H120" s="109"/>
    </row>
    <row r="121" spans="2:8" x14ac:dyDescent="0.25">
      <c r="B121" s="109"/>
      <c r="C121" s="109"/>
      <c r="D121" s="110"/>
      <c r="E121" s="109"/>
      <c r="F121" s="109"/>
      <c r="G121" s="109"/>
      <c r="H121" s="109"/>
    </row>
    <row r="122" spans="2:8" x14ac:dyDescent="0.25">
      <c r="B122" s="109"/>
      <c r="C122" s="109"/>
      <c r="D122" s="110"/>
      <c r="E122" s="109"/>
      <c r="F122" s="109"/>
      <c r="G122" s="109"/>
      <c r="H122" s="109"/>
    </row>
    <row r="123" spans="2:8" x14ac:dyDescent="0.25">
      <c r="B123" s="109"/>
      <c r="C123" s="109"/>
      <c r="D123" s="110"/>
      <c r="E123" s="109"/>
      <c r="F123" s="109"/>
      <c r="G123" s="109"/>
      <c r="H123" s="109"/>
    </row>
    <row r="124" spans="2:8" x14ac:dyDescent="0.25">
      <c r="B124" s="109"/>
      <c r="C124" s="109"/>
      <c r="D124" s="110"/>
      <c r="E124" s="109"/>
      <c r="F124" s="109"/>
      <c r="G124" s="109"/>
      <c r="H124" s="109"/>
    </row>
    <row r="125" spans="2:8" x14ac:dyDescent="0.25">
      <c r="B125" s="109"/>
      <c r="C125" s="109"/>
      <c r="D125" s="110"/>
      <c r="E125" s="109"/>
      <c r="F125" s="109"/>
      <c r="G125" s="109"/>
      <c r="H125" s="109"/>
    </row>
    <row r="126" spans="2:8" x14ac:dyDescent="0.25">
      <c r="B126" s="109"/>
      <c r="C126" s="109"/>
      <c r="D126" s="110"/>
      <c r="E126" s="109"/>
      <c r="F126" s="109"/>
      <c r="G126" s="109"/>
      <c r="H126" s="109"/>
    </row>
    <row r="127" spans="2:8" x14ac:dyDescent="0.25">
      <c r="B127" s="109"/>
      <c r="C127" s="109"/>
      <c r="D127" s="110"/>
      <c r="E127" s="109"/>
      <c r="F127" s="109"/>
      <c r="G127" s="109"/>
      <c r="H127" s="109"/>
    </row>
    <row r="128" spans="2:8" x14ac:dyDescent="0.25">
      <c r="B128" s="109"/>
      <c r="C128" s="109"/>
      <c r="D128" s="110"/>
      <c r="E128" s="109"/>
      <c r="F128" s="109"/>
      <c r="G128" s="109"/>
      <c r="H128" s="109"/>
    </row>
    <row r="129" spans="2:8" x14ac:dyDescent="0.25">
      <c r="B129" s="109"/>
      <c r="C129" s="109"/>
      <c r="D129" s="110"/>
      <c r="E129" s="109"/>
      <c r="F129" s="109"/>
      <c r="G129" s="109"/>
      <c r="H129" s="109"/>
    </row>
    <row r="130" spans="2:8" x14ac:dyDescent="0.25">
      <c r="B130" s="109"/>
      <c r="C130" s="109"/>
      <c r="D130" s="110"/>
      <c r="E130" s="109"/>
      <c r="F130" s="109"/>
      <c r="G130" s="109"/>
      <c r="H130" s="109"/>
    </row>
    <row r="131" spans="2:8" x14ac:dyDescent="0.25">
      <c r="B131" s="109"/>
      <c r="C131" s="109"/>
      <c r="D131" s="110"/>
      <c r="E131" s="109"/>
      <c r="F131" s="109"/>
      <c r="G131" s="109"/>
      <c r="H131" s="109"/>
    </row>
    <row r="132" spans="2:8" x14ac:dyDescent="0.25">
      <c r="B132" s="109"/>
      <c r="C132" s="109"/>
      <c r="D132" s="110"/>
      <c r="E132" s="109"/>
      <c r="F132" s="109"/>
      <c r="G132" s="109"/>
      <c r="H132" s="109"/>
    </row>
    <row r="133" spans="2:8" x14ac:dyDescent="0.25">
      <c r="B133" s="109"/>
      <c r="C133" s="109"/>
      <c r="D133" s="110"/>
      <c r="E133" s="109"/>
      <c r="F133" s="109"/>
      <c r="G133" s="109"/>
      <c r="H133" s="109"/>
    </row>
    <row r="134" spans="2:8" x14ac:dyDescent="0.25">
      <c r="B134" s="109"/>
      <c r="C134" s="109"/>
      <c r="D134" s="110"/>
      <c r="E134" s="109"/>
      <c r="F134" s="109"/>
      <c r="G134" s="109"/>
      <c r="H134" s="109"/>
    </row>
    <row r="135" spans="2:8" x14ac:dyDescent="0.25">
      <c r="B135" s="109"/>
      <c r="C135" s="109"/>
      <c r="D135" s="110"/>
      <c r="E135" s="109"/>
      <c r="F135" s="109"/>
      <c r="G135" s="109"/>
      <c r="H135" s="109"/>
    </row>
    <row r="136" spans="2:8" x14ac:dyDescent="0.25">
      <c r="B136" s="109"/>
      <c r="C136" s="109"/>
      <c r="D136" s="110"/>
      <c r="E136" s="109"/>
      <c r="F136" s="109"/>
      <c r="G136" s="109"/>
      <c r="H136" s="109"/>
    </row>
    <row r="137" spans="2:8" x14ac:dyDescent="0.25">
      <c r="B137" s="109"/>
      <c r="C137" s="109"/>
      <c r="D137" s="110"/>
      <c r="E137" s="109"/>
      <c r="F137" s="109"/>
      <c r="G137" s="109"/>
      <c r="H137" s="109"/>
    </row>
    <row r="138" spans="2:8" x14ac:dyDescent="0.25">
      <c r="B138" s="109"/>
      <c r="C138" s="109"/>
      <c r="D138" s="110"/>
      <c r="E138" s="109"/>
      <c r="F138" s="109"/>
      <c r="G138" s="109"/>
      <c r="H138" s="109"/>
    </row>
    <row r="139" spans="2:8" x14ac:dyDescent="0.25">
      <c r="B139" s="109"/>
      <c r="C139" s="109"/>
      <c r="D139" s="110"/>
      <c r="E139" s="109"/>
      <c r="F139" s="109"/>
      <c r="G139" s="109"/>
      <c r="H139" s="109"/>
    </row>
    <row r="140" spans="2:8" x14ac:dyDescent="0.25">
      <c r="B140" s="109"/>
      <c r="C140" s="109"/>
      <c r="D140" s="110"/>
      <c r="E140" s="109"/>
      <c r="F140" s="109"/>
      <c r="G140" s="109"/>
      <c r="H140" s="109"/>
    </row>
    <row r="141" spans="2:8" x14ac:dyDescent="0.25">
      <c r="B141" s="109"/>
      <c r="C141" s="109"/>
      <c r="D141" s="110"/>
      <c r="E141" s="109"/>
      <c r="F141" s="109"/>
      <c r="G141" s="109"/>
      <c r="H141" s="109"/>
    </row>
    <row r="142" spans="2:8" x14ac:dyDescent="0.25">
      <c r="B142" s="109"/>
      <c r="C142" s="109"/>
      <c r="D142" s="110"/>
      <c r="E142" s="109"/>
      <c r="F142" s="109"/>
      <c r="G142" s="109"/>
      <c r="H142" s="109"/>
    </row>
    <row r="143" spans="2:8" x14ac:dyDescent="0.25">
      <c r="B143" s="109"/>
      <c r="C143" s="109"/>
      <c r="D143" s="110"/>
      <c r="E143" s="109"/>
      <c r="F143" s="109"/>
      <c r="G143" s="109"/>
      <c r="H143" s="109"/>
    </row>
    <row r="144" spans="2:8" x14ac:dyDescent="0.25">
      <c r="B144" s="109"/>
      <c r="C144" s="109"/>
      <c r="D144" s="110"/>
      <c r="E144" s="109"/>
      <c r="F144" s="109"/>
      <c r="G144" s="109"/>
      <c r="H144" s="109"/>
    </row>
    <row r="145" spans="2:8" x14ac:dyDescent="0.25">
      <c r="B145" s="109"/>
      <c r="C145" s="109"/>
      <c r="D145" s="110"/>
      <c r="E145" s="109"/>
      <c r="F145" s="109"/>
      <c r="G145" s="109"/>
      <c r="H145" s="109"/>
    </row>
    <row r="146" spans="2:8" x14ac:dyDescent="0.25">
      <c r="B146" s="109"/>
      <c r="C146" s="109"/>
      <c r="D146" s="110"/>
      <c r="E146" s="109"/>
      <c r="F146" s="109"/>
      <c r="G146" s="109"/>
      <c r="H146" s="109"/>
    </row>
    <row r="147" spans="2:8" x14ac:dyDescent="0.25">
      <c r="B147" s="109"/>
      <c r="C147" s="109"/>
      <c r="D147" s="110"/>
      <c r="E147" s="109"/>
      <c r="G147" s="109"/>
    </row>
  </sheetData>
  <sheetProtection sheet="1" selectLockedCells="1"/>
  <mergeCells count="62">
    <mergeCell ref="B57:D57"/>
    <mergeCell ref="A2:D2"/>
    <mergeCell ref="A3:A21"/>
    <mergeCell ref="C3:D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B18:B20"/>
    <mergeCell ref="B21:B23"/>
    <mergeCell ref="C19:D19"/>
    <mergeCell ref="C20:D20"/>
    <mergeCell ref="C21:D21"/>
    <mergeCell ref="C22:D22"/>
    <mergeCell ref="C23:D23"/>
    <mergeCell ref="B3:B5"/>
    <mergeCell ref="B6:B8"/>
    <mergeCell ref="B9:B11"/>
    <mergeCell ref="B12:B14"/>
    <mergeCell ref="B15:B17"/>
    <mergeCell ref="B30:B32"/>
    <mergeCell ref="A24:A38"/>
    <mergeCell ref="B33:B38"/>
    <mergeCell ref="C33:C34"/>
    <mergeCell ref="C35:C36"/>
    <mergeCell ref="C37:C38"/>
    <mergeCell ref="B24:B29"/>
    <mergeCell ref="C24:C25"/>
    <mergeCell ref="C26:C27"/>
    <mergeCell ref="C28:C29"/>
    <mergeCell ref="A42:A57"/>
    <mergeCell ref="B43:D43"/>
    <mergeCell ref="B44:D44"/>
    <mergeCell ref="B45:D45"/>
    <mergeCell ref="B46:D46"/>
    <mergeCell ref="B47:D47"/>
    <mergeCell ref="B48:D48"/>
    <mergeCell ref="B49:D49"/>
    <mergeCell ref="B51:D51"/>
    <mergeCell ref="B52:D52"/>
    <mergeCell ref="B50:D50"/>
    <mergeCell ref="B42:D42"/>
    <mergeCell ref="B53:D53"/>
    <mergeCell ref="B54:D54"/>
    <mergeCell ref="B55:D55"/>
    <mergeCell ref="B56:D56"/>
    <mergeCell ref="A40:D40"/>
    <mergeCell ref="E40:F40"/>
    <mergeCell ref="G40:H40"/>
    <mergeCell ref="B39:D39"/>
    <mergeCell ref="A41:D41"/>
  </mergeCells>
  <phoneticPr fontId="2" type="noConversion"/>
  <conditionalFormatting sqref="E40">
    <cfRule type="cellIs" dxfId="208" priority="18" stopIfTrue="1" operator="equal">
      <formula>"richtig"</formula>
    </cfRule>
    <cfRule type="cellIs" dxfId="207" priority="19" stopIfTrue="1" operator="equal">
      <formula>"Fehler"</formula>
    </cfRule>
    <cfRule type="cellIs" dxfId="206" priority="20" stopIfTrue="1" operator="equal">
      <formula>"x"</formula>
    </cfRule>
  </conditionalFormatting>
  <conditionalFormatting sqref="E40">
    <cfRule type="containsText" dxfId="205" priority="16" operator="containsText" text="Fehler">
      <formula>NOT(ISERROR(SEARCH("Fehler",E40)))</formula>
    </cfRule>
    <cfRule type="cellIs" dxfId="204" priority="17" operator="equal">
      <formula>"Fehler"</formula>
    </cfRule>
  </conditionalFormatting>
  <conditionalFormatting sqref="A40">
    <cfRule type="cellIs" dxfId="203" priority="8" stopIfTrue="1" operator="equal">
      <formula>"richtig"</formula>
    </cfRule>
    <cfRule type="cellIs" dxfId="202" priority="9" stopIfTrue="1" operator="equal">
      <formula>"Fehler"</formula>
    </cfRule>
    <cfRule type="cellIs" dxfId="201" priority="10" stopIfTrue="1" operator="equal">
      <formula>"x"</formula>
    </cfRule>
  </conditionalFormatting>
  <conditionalFormatting sqref="A40">
    <cfRule type="containsText" dxfId="200" priority="6" operator="containsText" text="Fehler">
      <formula>NOT(ISERROR(SEARCH("Fehler",A40)))</formula>
    </cfRule>
    <cfRule type="cellIs" dxfId="199" priority="7" operator="equal">
      <formula>"Fehler"</formula>
    </cfRule>
  </conditionalFormatting>
  <conditionalFormatting sqref="G40">
    <cfRule type="cellIs" dxfId="198" priority="3" stopIfTrue="1" operator="equal">
      <formula>"richtig"</formula>
    </cfRule>
    <cfRule type="cellIs" dxfId="197" priority="4" stopIfTrue="1" operator="equal">
      <formula>"Fehler"</formula>
    </cfRule>
    <cfRule type="cellIs" dxfId="196" priority="5" stopIfTrue="1" operator="equal">
      <formula>"x"</formula>
    </cfRule>
  </conditionalFormatting>
  <conditionalFormatting sqref="G40">
    <cfRule type="containsText" dxfId="195" priority="1" operator="containsText" text="Fehler">
      <formula>NOT(ISERROR(SEARCH("Fehler",G40)))</formula>
    </cfRule>
    <cfRule type="cellIs" dxfId="194" priority="2" operator="equal">
      <formula>"Fehler"</formula>
    </cfRule>
  </conditionalFormatting>
  <dataValidations xWindow="697" yWindow="177" count="2">
    <dataValidation type="whole" operator="greaterThanOrEqual" allowBlank="1" showInputMessage="1" showErrorMessage="1" errorTitle="Zahlenformat" error="Bitte in vollen Euro eingeben!_x000a_Negative Werte sind nicht zulässig." sqref="H3:H38 H43:H57" xr:uid="{00000000-0002-0000-0100-000000000000}">
      <formula1>0</formula1>
    </dataValidation>
    <dataValidation type="whole" operator="greaterThanOrEqual" allowBlank="1" showInputMessage="1" showErrorMessage="1" errorTitle="Zahlenformat" error="Bitte den Stand in vollen Euro eingeben, negative Werte  sind nicht zulässig!" sqref="J1" xr:uid="{00000000-0002-0000-0100-000001000000}">
      <formula1>0</formula1>
    </dataValidation>
  </dataValidations>
  <pageMargins left="0.78740157480314965" right="0.78740157480314965" top="0.39370078740157483" bottom="0.19685039370078741" header="0.11811023622047245" footer="0"/>
  <pageSetup paperSize="9" scale="61" fitToHeight="0" orientation="landscape"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P31"/>
  <sheetViews>
    <sheetView zoomScaleNormal="100" workbookViewId="0">
      <pane xSplit="3" topLeftCell="D1" activePane="topRight" state="frozen"/>
      <selection activeCell="R24" sqref="R24"/>
      <selection pane="topRight" activeCell="F6" sqref="F6"/>
    </sheetView>
  </sheetViews>
  <sheetFormatPr baseColWidth="10" defaultColWidth="11.453125" defaultRowHeight="12.5" x14ac:dyDescent="0.25"/>
  <cols>
    <col min="1" max="1" width="10.7265625" style="7" customWidth="1"/>
    <col min="2" max="2" width="16.7265625" style="7" customWidth="1"/>
    <col min="3" max="3" width="14.7265625" style="7" customWidth="1"/>
    <col min="4" max="4" width="8.7265625" style="7" customWidth="1"/>
    <col min="5" max="5" width="7.7265625" style="7" customWidth="1"/>
    <col min="6" max="6" width="16.7265625" style="7" customWidth="1"/>
    <col min="7" max="7" width="7.7265625" style="7" customWidth="1"/>
    <col min="8" max="8" width="16.7265625" style="7" customWidth="1"/>
    <col min="9" max="9" width="7.7265625" style="7" customWidth="1"/>
    <col min="10" max="10" width="16.7265625" style="7" customWidth="1"/>
    <col min="11" max="11" width="7.7265625" style="7" customWidth="1"/>
    <col min="12" max="12" width="16.7265625" style="7" customWidth="1"/>
    <col min="13" max="13" width="7.7265625" style="7" customWidth="1"/>
    <col min="14" max="14" width="16.7265625" style="7" customWidth="1"/>
    <col min="15" max="15" width="7.7265625" style="7" customWidth="1"/>
    <col min="16" max="16" width="16.7265625" style="7" customWidth="1"/>
    <col min="17" max="16384" width="11.453125" style="7"/>
  </cols>
  <sheetData>
    <row r="1" spans="1:16" s="21" customFormat="1" ht="30" customHeight="1" thickBot="1" x14ac:dyDescent="0.3">
      <c r="A1" s="71" t="str">
        <f>"Berichtsstellennummer: "&amp;Allgemeines!E24</f>
        <v xml:space="preserve">Berichtsstellennummer: </v>
      </c>
      <c r="B1" s="72"/>
      <c r="F1" s="75"/>
      <c r="P1" s="75"/>
    </row>
    <row r="2" spans="1:16" ht="19.899999999999999" customHeight="1" x14ac:dyDescent="0.25">
      <c r="A2" s="430" t="s">
        <v>270</v>
      </c>
      <c r="B2" s="431"/>
      <c r="C2" s="431"/>
      <c r="D2" s="416" t="s">
        <v>255</v>
      </c>
      <c r="E2" s="427" t="s">
        <v>0</v>
      </c>
      <c r="F2" s="424" t="str">
        <f>"Stand am 31.12."&amp;(RIGHT(Allgemeines!E21,4)-1)&amp;"
in vollen Euro"</f>
        <v>Stand am 31.12.2023
in vollen Euro</v>
      </c>
      <c r="G2" s="421" t="s">
        <v>0</v>
      </c>
      <c r="H2" s="424" t="str">
        <f>"Aufnahmen
vom 01.01. bis "&amp;RIGHT(Allgemeines!E21,10)&amp;"
in vollen Euro"</f>
        <v>Aufnahmen
vom 01.01. bis 31.12.2024
in vollen Euro</v>
      </c>
      <c r="I2" s="421" t="s">
        <v>0</v>
      </c>
      <c r="J2" s="424" t="str">
        <f>"Tilgungen
vom 01.01. bis "&amp;RIGHT(Allgemeines!E21,10)&amp;"
in vollen Euro"</f>
        <v>Tilgungen
vom 01.01. bis 31.12.2024
in vollen Euro</v>
      </c>
      <c r="K2" s="421" t="s">
        <v>0</v>
      </c>
      <c r="L2" s="424" t="str">
        <f>"Sonstige Zugänge
vom 01.01. bis "&amp;RIGHT(Allgemeines!E21,10)&amp;"
in vollen Euro"</f>
        <v>Sonstige Zugänge
vom 01.01. bis 31.12.2024
in vollen Euro</v>
      </c>
      <c r="M2" s="421" t="s">
        <v>0</v>
      </c>
      <c r="N2" s="424" t="str">
        <f>"Sonstige Abgänge
vom 01.01. bis "&amp;RIGHT(Allgemeines!E21,10)&amp;"
in vollen Euro"</f>
        <v>Sonstige Abgänge
vom 01.01. bis 31.12.2024
in vollen Euro</v>
      </c>
      <c r="O2" s="421" t="s">
        <v>0</v>
      </c>
      <c r="P2" s="424" t="str">
        <f>"Stand am "&amp;Allgemeines!E21&amp; "
in vollen Euro"</f>
        <v>Stand am 31.12.2024
in vollen Euro</v>
      </c>
    </row>
    <row r="3" spans="1:16" ht="19.899999999999999" customHeight="1" x14ac:dyDescent="0.25">
      <c r="A3" s="432"/>
      <c r="B3" s="433"/>
      <c r="C3" s="433"/>
      <c r="D3" s="417"/>
      <c r="E3" s="428"/>
      <c r="F3" s="425"/>
      <c r="G3" s="422"/>
      <c r="H3" s="425"/>
      <c r="I3" s="422"/>
      <c r="J3" s="425"/>
      <c r="K3" s="422"/>
      <c r="L3" s="425"/>
      <c r="M3" s="422"/>
      <c r="N3" s="425"/>
      <c r="O3" s="422"/>
      <c r="P3" s="425"/>
    </row>
    <row r="4" spans="1:16" ht="19.899999999999999" customHeight="1" x14ac:dyDescent="0.25">
      <c r="A4" s="434"/>
      <c r="B4" s="435"/>
      <c r="C4" s="435"/>
      <c r="D4" s="418"/>
      <c r="E4" s="429"/>
      <c r="F4" s="426"/>
      <c r="G4" s="423"/>
      <c r="H4" s="426"/>
      <c r="I4" s="423"/>
      <c r="J4" s="426"/>
      <c r="K4" s="423"/>
      <c r="L4" s="426"/>
      <c r="M4" s="423"/>
      <c r="N4" s="426"/>
      <c r="O4" s="423"/>
      <c r="P4" s="426"/>
    </row>
    <row r="5" spans="1:16" ht="30" customHeight="1" x14ac:dyDescent="0.25">
      <c r="A5" s="414" t="s">
        <v>21</v>
      </c>
      <c r="B5" s="415"/>
      <c r="C5" s="415"/>
      <c r="D5" s="341"/>
      <c r="E5" s="419"/>
      <c r="F5" s="419"/>
      <c r="G5" s="419"/>
      <c r="H5" s="419"/>
      <c r="I5" s="419"/>
      <c r="J5" s="419"/>
      <c r="K5" s="419"/>
      <c r="L5" s="419"/>
      <c r="M5" s="419"/>
      <c r="N5" s="419"/>
      <c r="O5" s="419"/>
      <c r="P5" s="420"/>
    </row>
    <row r="6" spans="1:16" s="21" customFormat="1" ht="30" customHeight="1" x14ac:dyDescent="0.25">
      <c r="A6" s="445" t="s">
        <v>537</v>
      </c>
      <c r="B6" s="202" t="s">
        <v>5</v>
      </c>
      <c r="C6" s="203"/>
      <c r="D6" s="199" t="str">
        <f>IF(F6+H6-J6+L6-N6-P6=0,"","Fehler")</f>
        <v/>
      </c>
      <c r="E6" s="336" t="s">
        <v>22</v>
      </c>
      <c r="F6" s="201"/>
      <c r="G6" s="200" t="s">
        <v>31</v>
      </c>
      <c r="H6" s="201"/>
      <c r="I6" s="200" t="s">
        <v>30</v>
      </c>
      <c r="J6" s="201"/>
      <c r="K6" s="200" t="s">
        <v>215</v>
      </c>
      <c r="L6" s="201"/>
      <c r="M6" s="200" t="s">
        <v>216</v>
      </c>
      <c r="N6" s="201"/>
      <c r="O6" s="200" t="s">
        <v>46</v>
      </c>
      <c r="P6" s="201"/>
    </row>
    <row r="7" spans="1:16" s="21" customFormat="1" ht="30" customHeight="1" x14ac:dyDescent="0.25">
      <c r="A7" s="446"/>
      <c r="B7" s="19" t="s">
        <v>6</v>
      </c>
      <c r="C7" s="20"/>
      <c r="D7" s="132" t="str">
        <f>IF(F7+H7-J7+L7-N7-P7=0,"","Fehler")</f>
        <v/>
      </c>
      <c r="E7" s="337" t="s">
        <v>23</v>
      </c>
      <c r="F7" s="27"/>
      <c r="G7" s="45" t="s">
        <v>32</v>
      </c>
      <c r="H7" s="27"/>
      <c r="I7" s="45" t="s">
        <v>39</v>
      </c>
      <c r="J7" s="27"/>
      <c r="K7" s="45" t="s">
        <v>217</v>
      </c>
      <c r="L7" s="27"/>
      <c r="M7" s="45" t="s">
        <v>218</v>
      </c>
      <c r="N7" s="27"/>
      <c r="O7" s="45" t="s">
        <v>47</v>
      </c>
      <c r="P7" s="27"/>
    </row>
    <row r="8" spans="1:16" ht="30" customHeight="1" x14ac:dyDescent="0.25">
      <c r="A8" s="414" t="s">
        <v>265</v>
      </c>
      <c r="B8" s="447"/>
      <c r="C8" s="447"/>
      <c r="D8" s="133"/>
      <c r="E8" s="69"/>
      <c r="F8" s="69"/>
      <c r="G8" s="69"/>
      <c r="H8" s="69"/>
      <c r="I8" s="69"/>
      <c r="J8" s="69"/>
      <c r="K8" s="69"/>
      <c r="L8" s="69"/>
      <c r="M8" s="69"/>
      <c r="N8" s="69"/>
      <c r="O8" s="69"/>
      <c r="P8" s="70"/>
    </row>
    <row r="9" spans="1:16" s="21" customFormat="1" ht="30" customHeight="1" x14ac:dyDescent="0.25">
      <c r="A9" s="438" t="s">
        <v>520</v>
      </c>
      <c r="B9" s="441" t="s">
        <v>526</v>
      </c>
      <c r="C9" s="198" t="s">
        <v>5</v>
      </c>
      <c r="D9" s="199" t="str">
        <f t="shared" ref="D9:D14" si="0">IF(F9+H9-J9+L9-N9-P9=0,"","Fehler")</f>
        <v/>
      </c>
      <c r="E9" s="336" t="s">
        <v>24</v>
      </c>
      <c r="F9" s="201"/>
      <c r="G9" s="200" t="s">
        <v>33</v>
      </c>
      <c r="H9" s="201"/>
      <c r="I9" s="200" t="s">
        <v>40</v>
      </c>
      <c r="J9" s="201"/>
      <c r="K9" s="200" t="s">
        <v>219</v>
      </c>
      <c r="L9" s="201"/>
      <c r="M9" s="200" t="s">
        <v>225</v>
      </c>
      <c r="N9" s="201"/>
      <c r="O9" s="200" t="s">
        <v>48</v>
      </c>
      <c r="P9" s="201"/>
    </row>
    <row r="10" spans="1:16" s="21" customFormat="1" ht="30" customHeight="1" x14ac:dyDescent="0.25">
      <c r="A10" s="440"/>
      <c r="B10" s="444"/>
      <c r="C10" s="22" t="s">
        <v>6</v>
      </c>
      <c r="D10" s="132" t="str">
        <f t="shared" si="0"/>
        <v/>
      </c>
      <c r="E10" s="337" t="s">
        <v>25</v>
      </c>
      <c r="F10" s="27"/>
      <c r="G10" s="45" t="s">
        <v>34</v>
      </c>
      <c r="H10" s="27"/>
      <c r="I10" s="45" t="s">
        <v>41</v>
      </c>
      <c r="J10" s="27"/>
      <c r="K10" s="45" t="s">
        <v>220</v>
      </c>
      <c r="L10" s="27"/>
      <c r="M10" s="45" t="s">
        <v>226</v>
      </c>
      <c r="N10" s="27"/>
      <c r="O10" s="45" t="s">
        <v>49</v>
      </c>
      <c r="P10" s="27"/>
    </row>
    <row r="11" spans="1:16" s="21" customFormat="1" ht="30" customHeight="1" x14ac:dyDescent="0.25">
      <c r="A11" s="438" t="s">
        <v>538</v>
      </c>
      <c r="B11" s="441" t="s">
        <v>525</v>
      </c>
      <c r="C11" s="190" t="s">
        <v>5</v>
      </c>
      <c r="D11" s="191" t="str">
        <f t="shared" si="0"/>
        <v/>
      </c>
      <c r="E11" s="338" t="s">
        <v>26</v>
      </c>
      <c r="F11" s="193"/>
      <c r="G11" s="192" t="s">
        <v>35</v>
      </c>
      <c r="H11" s="193"/>
      <c r="I11" s="192" t="s">
        <v>42</v>
      </c>
      <c r="J11" s="193"/>
      <c r="K11" s="192" t="s">
        <v>221</v>
      </c>
      <c r="L11" s="193"/>
      <c r="M11" s="192" t="s">
        <v>227</v>
      </c>
      <c r="N11" s="193"/>
      <c r="O11" s="192" t="s">
        <v>50</v>
      </c>
      <c r="P11" s="193"/>
    </row>
    <row r="12" spans="1:16" s="21" customFormat="1" ht="30" customHeight="1" x14ac:dyDescent="0.25">
      <c r="A12" s="439"/>
      <c r="B12" s="442"/>
      <c r="C12" s="194" t="s">
        <v>6</v>
      </c>
      <c r="D12" s="195" t="str">
        <f t="shared" si="0"/>
        <v/>
      </c>
      <c r="E12" s="339" t="s">
        <v>27</v>
      </c>
      <c r="F12" s="197"/>
      <c r="G12" s="196" t="s">
        <v>36</v>
      </c>
      <c r="H12" s="197"/>
      <c r="I12" s="196" t="s">
        <v>43</v>
      </c>
      <c r="J12" s="197"/>
      <c r="K12" s="196" t="s">
        <v>222</v>
      </c>
      <c r="L12" s="197"/>
      <c r="M12" s="196" t="s">
        <v>228</v>
      </c>
      <c r="N12" s="197"/>
      <c r="O12" s="196" t="s">
        <v>51</v>
      </c>
      <c r="P12" s="197"/>
    </row>
    <row r="13" spans="1:16" s="21" customFormat="1" ht="30" customHeight="1" x14ac:dyDescent="0.25">
      <c r="A13" s="439"/>
      <c r="B13" s="443" t="s">
        <v>526</v>
      </c>
      <c r="C13" s="194" t="s">
        <v>5</v>
      </c>
      <c r="D13" s="195" t="str">
        <f>IF(F13+H13-J13+L13-N13-P13=0,"","Fehler")</f>
        <v/>
      </c>
      <c r="E13" s="339" t="s">
        <v>28</v>
      </c>
      <c r="F13" s="197"/>
      <c r="G13" s="196" t="s">
        <v>37</v>
      </c>
      <c r="H13" s="197"/>
      <c r="I13" s="196" t="s">
        <v>44</v>
      </c>
      <c r="J13" s="197"/>
      <c r="K13" s="196" t="s">
        <v>223</v>
      </c>
      <c r="L13" s="197"/>
      <c r="M13" s="196" t="s">
        <v>229</v>
      </c>
      <c r="N13" s="197"/>
      <c r="O13" s="196" t="s">
        <v>52</v>
      </c>
      <c r="P13" s="197"/>
    </row>
    <row r="14" spans="1:16" s="21" customFormat="1" ht="30" customHeight="1" x14ac:dyDescent="0.25">
      <c r="A14" s="440"/>
      <c r="B14" s="444"/>
      <c r="C14" s="22" t="s">
        <v>6</v>
      </c>
      <c r="D14" s="134" t="str">
        <f t="shared" si="0"/>
        <v/>
      </c>
      <c r="E14" s="337" t="s">
        <v>257</v>
      </c>
      <c r="F14" s="27"/>
      <c r="G14" s="45" t="s">
        <v>258</v>
      </c>
      <c r="H14" s="27"/>
      <c r="I14" s="45" t="s">
        <v>259</v>
      </c>
      <c r="J14" s="27"/>
      <c r="K14" s="45" t="s">
        <v>260</v>
      </c>
      <c r="L14" s="27"/>
      <c r="M14" s="45" t="s">
        <v>261</v>
      </c>
      <c r="N14" s="27"/>
      <c r="O14" s="45" t="s">
        <v>262</v>
      </c>
      <c r="P14" s="27"/>
    </row>
    <row r="15" spans="1:16" s="25" customFormat="1" ht="30" customHeight="1" thickBot="1" x14ac:dyDescent="0.3">
      <c r="A15" s="18" t="s">
        <v>237</v>
      </c>
      <c r="B15" s="23"/>
      <c r="C15" s="23"/>
      <c r="D15" s="61"/>
      <c r="E15" s="46" t="s">
        <v>29</v>
      </c>
      <c r="F15" s="44">
        <f>F6+F7+SUM(F9:F14)</f>
        <v>0</v>
      </c>
      <c r="G15" s="24" t="s">
        <v>38</v>
      </c>
      <c r="H15" s="44">
        <f>H6+H7+SUM(H9:H14)</f>
        <v>0</v>
      </c>
      <c r="I15" s="24" t="s">
        <v>45</v>
      </c>
      <c r="J15" s="44">
        <f>J6+J7+SUM(J9:J14)</f>
        <v>0</v>
      </c>
      <c r="K15" s="24" t="s">
        <v>224</v>
      </c>
      <c r="L15" s="44">
        <f>L6+L7+SUM(L9:L14)</f>
        <v>0</v>
      </c>
      <c r="M15" s="24" t="s">
        <v>230</v>
      </c>
      <c r="N15" s="44">
        <f>N6+N7+SUM(N9:N14)</f>
        <v>0</v>
      </c>
      <c r="O15" s="24" t="s">
        <v>53</v>
      </c>
      <c r="P15" s="44">
        <f>P6+P7+SUM(P9:P14)</f>
        <v>0</v>
      </c>
    </row>
    <row r="16" spans="1:16" ht="30" customHeight="1" x14ac:dyDescent="0.25">
      <c r="A16" s="450" t="s">
        <v>452</v>
      </c>
      <c r="B16" s="448" t="s">
        <v>539</v>
      </c>
      <c r="C16" s="449"/>
      <c r="D16" s="325" t="str">
        <f>IF(F16+H16-J16+L16-N16-P16=0,"","Fehler!")</f>
        <v/>
      </c>
      <c r="E16" s="327" t="s">
        <v>519</v>
      </c>
      <c r="F16" s="328"/>
      <c r="G16" s="329" t="str">
        <f t="shared" ref="G16" si="1">LEFT(E16,4)&amp;RIGHT(E16,1)+1</f>
        <v>P2181</v>
      </c>
      <c r="H16" s="328"/>
      <c r="I16" s="329" t="str">
        <f t="shared" ref="I16" si="2">LEFT(G16,4)&amp;RIGHT(G16,1)+1</f>
        <v>P2182</v>
      </c>
      <c r="J16" s="328"/>
      <c r="K16" s="329" t="str">
        <f t="shared" ref="K16" si="3">LEFT(I16,4)&amp;RIGHT(I16,1)+1</f>
        <v>P2183</v>
      </c>
      <c r="L16" s="328"/>
      <c r="M16" s="329" t="str">
        <f t="shared" ref="M16" si="4">LEFT(K16,4)&amp;RIGHT(K16,1)+1</f>
        <v>P2184</v>
      </c>
      <c r="N16" s="328"/>
      <c r="O16" s="329" t="str">
        <f t="shared" ref="O16" si="5">LEFT(M16,4)&amp;RIGHT(M16,1)+5</f>
        <v>P2189</v>
      </c>
      <c r="P16" s="328"/>
    </row>
    <row r="17" spans="1:16" ht="30" customHeight="1" thickBot="1" x14ac:dyDescent="0.3">
      <c r="A17" s="451"/>
      <c r="B17" s="436" t="s">
        <v>533</v>
      </c>
      <c r="C17" s="437"/>
      <c r="D17" s="296" t="str">
        <f>IF(F17+H17-J17+L17-N17-P17=0,"","Fehler")</f>
        <v/>
      </c>
      <c r="E17" s="340" t="s">
        <v>453</v>
      </c>
      <c r="F17" s="119"/>
      <c r="G17" s="326" t="s">
        <v>454</v>
      </c>
      <c r="H17" s="119"/>
      <c r="I17" s="326" t="s">
        <v>455</v>
      </c>
      <c r="J17" s="119"/>
      <c r="K17" s="326" t="s">
        <v>456</v>
      </c>
      <c r="L17" s="119"/>
      <c r="M17" s="326" t="s">
        <v>457</v>
      </c>
      <c r="N17" s="119"/>
      <c r="O17" s="326" t="s">
        <v>458</v>
      </c>
      <c r="P17" s="119"/>
    </row>
    <row r="18" spans="1:16" ht="45" customHeight="1" thickBot="1" x14ac:dyDescent="0.3">
      <c r="A18" s="295"/>
      <c r="B18" s="330"/>
      <c r="C18" s="330"/>
      <c r="D18" s="131" t="s">
        <v>238</v>
      </c>
      <c r="E18" s="412" t="str">
        <f>IF(F16&gt;SUM(F9:F14),"Fehler: Darunter-Position größer als Summe Kapitalmarktpapiere (P2040 bis P2170)","")</f>
        <v/>
      </c>
      <c r="F18" s="413" t="str">
        <f>IF(H18&gt;H16,"Fehler","")</f>
        <v/>
      </c>
      <c r="G18" s="412" t="str">
        <f>IF(H16&gt;SUM(H9:H14),"Fehler: Darunter-Position größer als Summe Kapitalmarktpapiere (P2041 bis P2171)","")</f>
        <v/>
      </c>
      <c r="H18" s="413" t="str">
        <f t="shared" ref="H18" si="6">IF(J18&gt;J16,"Fehler","")</f>
        <v/>
      </c>
      <c r="I18" s="412" t="str">
        <f>IF(J16&gt;SUM(J9:J14),"Fehler: Darunter-Position größer als Summe Kapitalmarktpapiere (P2042 bis P2172)","")</f>
        <v/>
      </c>
      <c r="J18" s="413" t="str">
        <f t="shared" ref="J18" si="7">IF(L18&gt;L16,"Fehler","")</f>
        <v/>
      </c>
      <c r="K18" s="412" t="str">
        <f>IF(L16&gt;SUM(L9:L14),"Fehler: Darunter-Position größer als Summe Kapitalmarktpapiere (P2043 bis P2173)","")</f>
        <v/>
      </c>
      <c r="L18" s="413" t="str">
        <f t="shared" ref="L18" si="8">IF(N18&gt;N16,"Fehler","")</f>
        <v/>
      </c>
      <c r="M18" s="412" t="str">
        <f>IF(N16&gt;SUM(N9:N14),"Fehler: Darunter-Position größer als Summe Kapitalmarktpapiere (P2044 bis P2174)","")</f>
        <v/>
      </c>
      <c r="N18" s="413" t="str">
        <f t="shared" ref="N18" si="9">IF(P18&gt;P16,"Fehler","")</f>
        <v/>
      </c>
      <c r="O18" s="412" t="str">
        <f>IF(P16&gt;SUM(P9:P14),"Fehler: Darunter-Position größer als Summe Kapitalmarktpapiere (P2049 bis P2179)","")</f>
        <v/>
      </c>
      <c r="P18" s="413" t="str">
        <f t="shared" ref="P18" si="10">IF(R18&gt;R16,"Fehler","")</f>
        <v/>
      </c>
    </row>
    <row r="19" spans="1:16" ht="45" customHeight="1" thickBot="1" x14ac:dyDescent="0.3">
      <c r="A19" s="330"/>
      <c r="B19" s="330"/>
      <c r="C19" s="330"/>
      <c r="D19" s="131" t="s">
        <v>238</v>
      </c>
      <c r="E19" s="412" t="str">
        <f>IF(F17&gt;F15,"Fehler: Darunter-Position größer als Summe Wertpapiere (P2990)","")</f>
        <v/>
      </c>
      <c r="F19" s="413" t="str">
        <f>IF(H19&gt;H17,"Fehler","")</f>
        <v/>
      </c>
      <c r="G19" s="412" t="str">
        <f>IF(H17&gt;H15,"Fehler: Darunter-Position größer als Summe Wertpapiere (P2991)","")</f>
        <v/>
      </c>
      <c r="H19" s="413" t="str">
        <f>IF(J19&gt;J17,"Fehler","")</f>
        <v/>
      </c>
      <c r="I19" s="412" t="str">
        <f>IF(J17&gt;J15,"Fehler: Darunter-Position größer als Summe Wertpapiere (P2992)","")</f>
        <v/>
      </c>
      <c r="J19" s="413" t="str">
        <f>IF(L19&gt;L17,"Fehler","")</f>
        <v/>
      </c>
      <c r="K19" s="412" t="str">
        <f>IF(L17&gt;L15,"Fehler: Darunter-Position größer als Summe Wertpapiere (P2993)","")</f>
        <v/>
      </c>
      <c r="L19" s="413" t="str">
        <f>IF(N19&gt;N17,"Fehler","")</f>
        <v/>
      </c>
      <c r="M19" s="412" t="str">
        <f>IF(N17&gt;N15,"Fehler: Darunter-Position größer als Summe Wertpapiere (P2994)","")</f>
        <v/>
      </c>
      <c r="N19" s="413" t="str">
        <f>IF(P19&gt;P17,"Fehler","")</f>
        <v/>
      </c>
      <c r="O19" s="412" t="str">
        <f>IF(P17&gt;P15,"Fehler: Darunter-Position größer als Summe Wertpapiere (P2999)","")</f>
        <v/>
      </c>
      <c r="P19" s="413" t="str">
        <f>IF(R19&gt;R17,"Fehler","")</f>
        <v/>
      </c>
    </row>
    <row r="31" spans="1:16" x14ac:dyDescent="0.25">
      <c r="F31" s="8"/>
      <c r="H31" s="8"/>
      <c r="J31" s="8"/>
      <c r="L31" s="8"/>
      <c r="N31" s="8"/>
      <c r="P31" s="8"/>
    </row>
  </sheetData>
  <sheetProtection sheet="1" selectLockedCells="1"/>
  <mergeCells count="38">
    <mergeCell ref="B17:C17"/>
    <mergeCell ref="A11:A14"/>
    <mergeCell ref="B11:B12"/>
    <mergeCell ref="B13:B14"/>
    <mergeCell ref="A6:A7"/>
    <mergeCell ref="A9:A10"/>
    <mergeCell ref="B9:B10"/>
    <mergeCell ref="A8:C8"/>
    <mergeCell ref="B16:C16"/>
    <mergeCell ref="A16:A17"/>
    <mergeCell ref="A5:C5"/>
    <mergeCell ref="D2:D4"/>
    <mergeCell ref="E5:P5"/>
    <mergeCell ref="O2:O4"/>
    <mergeCell ref="P2:P4"/>
    <mergeCell ref="M2:M4"/>
    <mergeCell ref="E2:E4"/>
    <mergeCell ref="J2:J4"/>
    <mergeCell ref="N2:N4"/>
    <mergeCell ref="L2:L4"/>
    <mergeCell ref="K2:K4"/>
    <mergeCell ref="I2:I4"/>
    <mergeCell ref="G2:G4"/>
    <mergeCell ref="A2:C4"/>
    <mergeCell ref="H2:H4"/>
    <mergeCell ref="F2:F4"/>
    <mergeCell ref="O19:P19"/>
    <mergeCell ref="E19:F19"/>
    <mergeCell ref="G19:H19"/>
    <mergeCell ref="I19:J19"/>
    <mergeCell ref="K19:L19"/>
    <mergeCell ref="M19:N19"/>
    <mergeCell ref="O18:P18"/>
    <mergeCell ref="E18:F18"/>
    <mergeCell ref="G18:H18"/>
    <mergeCell ref="I18:J18"/>
    <mergeCell ref="K18:L18"/>
    <mergeCell ref="M18:N18"/>
  </mergeCells>
  <phoneticPr fontId="2" type="noConversion"/>
  <conditionalFormatting sqref="D20:D1048576 D1:D15 D17">
    <cfRule type="cellIs" dxfId="193" priority="61" stopIfTrue="1" operator="equal">
      <formula>"richtig"</formula>
    </cfRule>
    <cfRule type="cellIs" dxfId="192" priority="62" stopIfTrue="1" operator="equal">
      <formula>"Fehler"</formula>
    </cfRule>
    <cfRule type="cellIs" dxfId="191" priority="63" stopIfTrue="1" operator="equal">
      <formula>"x"</formula>
    </cfRule>
  </conditionalFormatting>
  <conditionalFormatting sqref="D6:D14">
    <cfRule type="containsText" dxfId="190" priority="59" operator="containsText" text="Fehler">
      <formula>NOT(ISERROR(SEARCH("Fehler",D6)))</formula>
    </cfRule>
    <cfRule type="cellIs" dxfId="189" priority="60" operator="equal">
      <formula>"Fehler"</formula>
    </cfRule>
  </conditionalFormatting>
  <conditionalFormatting sqref="D17">
    <cfRule type="containsText" dxfId="188" priority="57" operator="containsText" text="Fehler">
      <formula>NOT(ISERROR(SEARCH("Fehler",D17)))</formula>
    </cfRule>
    <cfRule type="cellIs" dxfId="187" priority="58" operator="equal">
      <formula>"Fehler"</formula>
    </cfRule>
  </conditionalFormatting>
  <conditionalFormatting sqref="D17">
    <cfRule type="containsText" dxfId="186" priority="55" operator="containsText" text="Fehler">
      <formula>NOT(ISERROR(SEARCH("Fehler",D17)))</formula>
    </cfRule>
    <cfRule type="cellIs" dxfId="185" priority="56" operator="equal">
      <formula>"Fehler"</formula>
    </cfRule>
  </conditionalFormatting>
  <conditionalFormatting sqref="D19:E19">
    <cfRule type="cellIs" dxfId="184" priority="52" stopIfTrue="1" operator="equal">
      <formula>"richtig"</formula>
    </cfRule>
    <cfRule type="cellIs" dxfId="183" priority="53" stopIfTrue="1" operator="equal">
      <formula>"Fehler"</formula>
    </cfRule>
    <cfRule type="cellIs" dxfId="182" priority="54" stopIfTrue="1" operator="equal">
      <formula>"x"</formula>
    </cfRule>
  </conditionalFormatting>
  <conditionalFormatting sqref="D19:E19">
    <cfRule type="containsText" dxfId="181" priority="50" operator="containsText" text="Fehler">
      <formula>NOT(ISERROR(SEARCH("Fehler",D19)))</formula>
    </cfRule>
    <cfRule type="cellIs" dxfId="180" priority="51" operator="equal">
      <formula>"Fehler"</formula>
    </cfRule>
  </conditionalFormatting>
  <conditionalFormatting sqref="G19 I19 K19 M19 O19">
    <cfRule type="cellIs" dxfId="179" priority="47" stopIfTrue="1" operator="equal">
      <formula>"richtig"</formula>
    </cfRule>
    <cfRule type="cellIs" dxfId="178" priority="48" stopIfTrue="1" operator="equal">
      <formula>"Fehler"</formula>
    </cfRule>
    <cfRule type="cellIs" dxfId="177" priority="49" stopIfTrue="1" operator="equal">
      <formula>"x"</formula>
    </cfRule>
  </conditionalFormatting>
  <conditionalFormatting sqref="G19 I19 K19 M19 O19">
    <cfRule type="containsText" dxfId="176" priority="45" operator="containsText" text="Fehler">
      <formula>NOT(ISERROR(SEARCH("Fehler",G19)))</formula>
    </cfRule>
    <cfRule type="cellIs" dxfId="175" priority="46" operator="equal">
      <formula>"Fehler"</formula>
    </cfRule>
  </conditionalFormatting>
  <conditionalFormatting sqref="D16">
    <cfRule type="cellIs" dxfId="174" priority="11" stopIfTrue="1" operator="equal">
      <formula>"richtig"</formula>
    </cfRule>
    <cfRule type="cellIs" dxfId="173" priority="12" stopIfTrue="1" operator="equal">
      <formula>"Fehler"</formula>
    </cfRule>
    <cfRule type="cellIs" dxfId="172" priority="13" stopIfTrue="1" operator="equal">
      <formula>"x"</formula>
    </cfRule>
  </conditionalFormatting>
  <conditionalFormatting sqref="D18:E18">
    <cfRule type="cellIs" dxfId="171" priority="8" stopIfTrue="1" operator="equal">
      <formula>"richtig"</formula>
    </cfRule>
    <cfRule type="cellIs" dxfId="170" priority="9" stopIfTrue="1" operator="equal">
      <formula>"Fehler"</formula>
    </cfRule>
    <cfRule type="cellIs" dxfId="169" priority="10" stopIfTrue="1" operator="equal">
      <formula>"x"</formula>
    </cfRule>
  </conditionalFormatting>
  <conditionalFormatting sqref="D18:E18">
    <cfRule type="containsText" dxfId="168" priority="6" operator="containsText" text="Fehler">
      <formula>NOT(ISERROR(SEARCH("Fehler",D18)))</formula>
    </cfRule>
    <cfRule type="cellIs" dxfId="167" priority="7" operator="equal">
      <formula>"Fehler"</formula>
    </cfRule>
  </conditionalFormatting>
  <conditionalFormatting sqref="G18 I18 K18 M18 O18">
    <cfRule type="cellIs" dxfId="166" priority="3" stopIfTrue="1" operator="equal">
      <formula>"richtig"</formula>
    </cfRule>
    <cfRule type="cellIs" dxfId="165" priority="4" stopIfTrue="1" operator="equal">
      <formula>"Fehler"</formula>
    </cfRule>
    <cfRule type="cellIs" dxfId="164" priority="5" stopIfTrue="1" operator="equal">
      <formula>"x"</formula>
    </cfRule>
  </conditionalFormatting>
  <conditionalFormatting sqref="G18 I18 K18 M18 O18">
    <cfRule type="containsText" dxfId="163" priority="1" operator="containsText" text="Fehler">
      <formula>NOT(ISERROR(SEARCH("Fehler",G18)))</formula>
    </cfRule>
    <cfRule type="cellIs" dxfId="162" priority="2" operator="equal">
      <formula>"Fehler"</formula>
    </cfRule>
  </conditionalFormatting>
  <dataValidations count="2">
    <dataValidation type="whole" operator="greaterThanOrEqual" allowBlank="1" showInputMessage="1" showErrorMessage="1" errorTitle="Zahlenformat" error="Bitte den Stand in vollen Euro eingeben, negative Werte  sind nicht zulässig!" sqref="J8 N15 L8 L15 H8 J15 N8 H15 P8 F16:F17 F20:F65538 F8 P15 F1:F4" xr:uid="{00000000-0002-0000-0200-000000000000}">
      <formula1>0</formula1>
    </dataValidation>
    <dataValidation type="whole" operator="greaterThanOrEqual" allowBlank="1" showInputMessage="1" showErrorMessage="1" errorTitle="Zahlenformat" error="Bitte in vollen Euro eingeben!_x000a_Negative Werte sind nicht zulässig." sqref="L6:L7 H6:H7 N6:N7 P6:P7 J6:J7 F6:F7 P9:P14 N9:N14 L9:L14 H9:H14 J9:J14 F9:F14 N16 P16 F16 H16 J16 L16" xr:uid="{00000000-0002-0000-0200-000001000000}">
      <formula1>0</formula1>
    </dataValidation>
  </dataValidations>
  <pageMargins left="0.78740157480314965" right="0.78740157480314965" top="0.39370078740157483" bottom="0.19685039370078741" header="0.11811023622047245" footer="0"/>
  <pageSetup paperSize="9" scale="68" fitToHeight="0" orientation="landscape"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Q41"/>
  <sheetViews>
    <sheetView zoomScaleNormal="100" workbookViewId="0">
      <selection activeCell="G20" sqref="G20"/>
    </sheetView>
  </sheetViews>
  <sheetFormatPr baseColWidth="10" defaultColWidth="11.453125" defaultRowHeight="12.5" x14ac:dyDescent="0.25"/>
  <cols>
    <col min="1" max="1" width="10.7265625" style="7" customWidth="1"/>
    <col min="2" max="2" width="20.7265625" style="7" customWidth="1"/>
    <col min="3" max="3" width="22.7265625" style="7" customWidth="1"/>
    <col min="4" max="4" width="14.7265625" style="7" customWidth="1"/>
    <col min="5" max="5" width="8.7265625" style="7" customWidth="1"/>
    <col min="6" max="6" width="7.7265625" style="7" customWidth="1"/>
    <col min="7" max="7" width="15.7265625" style="7" customWidth="1"/>
    <col min="8" max="8" width="7.7265625" style="7" customWidth="1"/>
    <col min="9" max="9" width="15.7265625" style="7" customWidth="1"/>
    <col min="10" max="10" width="7.7265625" style="7" customWidth="1"/>
    <col min="11" max="11" width="15.7265625" style="7" customWidth="1"/>
    <col min="12" max="12" width="7.7265625" style="7" customWidth="1"/>
    <col min="13" max="13" width="16.7265625" style="7" customWidth="1"/>
    <col min="14" max="14" width="7.7265625" style="7" customWidth="1"/>
    <col min="15" max="15" width="16.7265625" style="7" customWidth="1"/>
    <col min="16" max="16" width="7.7265625" style="7" customWidth="1"/>
    <col min="17" max="17" width="15.7265625" style="7" customWidth="1"/>
    <col min="18" max="16384" width="11.453125" style="7"/>
  </cols>
  <sheetData>
    <row r="1" spans="1:17" s="21" customFormat="1" ht="30" customHeight="1" thickBot="1" x14ac:dyDescent="0.3">
      <c r="A1" s="71" t="str">
        <f>"Berichtsstellennummer: "&amp;Allgemeines!E24</f>
        <v xml:space="preserve">Berichtsstellennummer: </v>
      </c>
      <c r="C1" s="72"/>
      <c r="G1" s="75"/>
      <c r="Q1" s="75"/>
    </row>
    <row r="2" spans="1:17" ht="19.899999999999999" customHeight="1" x14ac:dyDescent="0.25">
      <c r="A2" s="430" t="s">
        <v>271</v>
      </c>
      <c r="B2" s="431"/>
      <c r="C2" s="431"/>
      <c r="D2" s="470"/>
      <c r="E2" s="416" t="s">
        <v>255</v>
      </c>
      <c r="F2" s="475" t="s">
        <v>0</v>
      </c>
      <c r="G2" s="424" t="str">
        <f>"Stand am 31.12."&amp;(RIGHT(Allgemeines!$E$21,4)-1)&amp;"
in vollen Euro"</f>
        <v>Stand am 31.12.2023
in vollen Euro</v>
      </c>
      <c r="H2" s="421" t="s">
        <v>0</v>
      </c>
      <c r="I2" s="424" t="str">
        <f>"Aufnahmen
vom 01.01. bis "&amp;RIGHT(Allgemeines!E21,10)&amp;"
in vollen Euro"</f>
        <v>Aufnahmen
vom 01.01. bis 31.12.2024
in vollen Euro</v>
      </c>
      <c r="J2" s="421" t="s">
        <v>0</v>
      </c>
      <c r="K2" s="424" t="str">
        <f>"Tilgungen
vom 01.01. bis "&amp;RIGHT(Allgemeines!E21,10)&amp;"
in vollen Euro"</f>
        <v>Tilgungen
vom 01.01. bis 31.12.2024
in vollen Euro</v>
      </c>
      <c r="L2" s="421" t="s">
        <v>0</v>
      </c>
      <c r="M2" s="424" t="str">
        <f>"Sonstige Zugänge
vom 01.01. bis "&amp;RIGHT(Allgemeines!E21,10)&amp;"
in vollen Euro"</f>
        <v>Sonstige Zugänge
vom 01.01. bis 31.12.2024
in vollen Euro</v>
      </c>
      <c r="N2" s="421" t="s">
        <v>0</v>
      </c>
      <c r="O2" s="424" t="str">
        <f>"Sonstige Abgänge
vom 01.01. bis "&amp;RIGHT(Allgemeines!E21,10)&amp;"
in vollen Euro"</f>
        <v>Sonstige Abgänge
vom 01.01. bis 31.12.2024
in vollen Euro</v>
      </c>
      <c r="P2" s="421" t="s">
        <v>0</v>
      </c>
      <c r="Q2" s="424" t="str">
        <f>"Stand am "&amp;Allgemeines!$E$21&amp;
" in vollen Euro"</f>
        <v>Stand am 31.12.2024 in vollen Euro</v>
      </c>
    </row>
    <row r="3" spans="1:17" ht="19.899999999999999" customHeight="1" x14ac:dyDescent="0.25">
      <c r="A3" s="432"/>
      <c r="B3" s="433"/>
      <c r="C3" s="433"/>
      <c r="D3" s="471"/>
      <c r="E3" s="417"/>
      <c r="F3" s="476"/>
      <c r="G3" s="473"/>
      <c r="H3" s="422"/>
      <c r="I3" s="425"/>
      <c r="J3" s="422"/>
      <c r="K3" s="425"/>
      <c r="L3" s="422"/>
      <c r="M3" s="425"/>
      <c r="N3" s="422"/>
      <c r="O3" s="425"/>
      <c r="P3" s="422"/>
      <c r="Q3" s="425"/>
    </row>
    <row r="4" spans="1:17" ht="19.899999999999999" customHeight="1" x14ac:dyDescent="0.25">
      <c r="A4" s="434"/>
      <c r="B4" s="435"/>
      <c r="C4" s="435"/>
      <c r="D4" s="472"/>
      <c r="E4" s="418"/>
      <c r="F4" s="477"/>
      <c r="G4" s="474"/>
      <c r="H4" s="423"/>
      <c r="I4" s="426"/>
      <c r="J4" s="423"/>
      <c r="K4" s="426"/>
      <c r="L4" s="423"/>
      <c r="M4" s="426"/>
      <c r="N4" s="423"/>
      <c r="O4" s="426"/>
      <c r="P4" s="423"/>
      <c r="Q4" s="426"/>
    </row>
    <row r="5" spans="1:17" ht="15" customHeight="1" x14ac:dyDescent="0.25">
      <c r="A5" s="452" t="s">
        <v>268</v>
      </c>
      <c r="B5" s="455" t="s">
        <v>212</v>
      </c>
      <c r="C5" s="458" t="s">
        <v>54</v>
      </c>
      <c r="D5" s="459"/>
      <c r="E5" s="77" t="str">
        <f>IF(G5+I5-K5+M5-O5-Q5=0,"","Fehler")</f>
        <v/>
      </c>
      <c r="F5" s="253" t="s">
        <v>55</v>
      </c>
      <c r="G5" s="254"/>
      <c r="H5" s="255" t="s">
        <v>92</v>
      </c>
      <c r="I5" s="256"/>
      <c r="J5" s="255" t="s">
        <v>129</v>
      </c>
      <c r="K5" s="256"/>
      <c r="L5" s="255" t="str">
        <f>LEFT(J5,4)&amp;RIGHT(J5,1)+1</f>
        <v>P3003</v>
      </c>
      <c r="M5" s="254"/>
      <c r="N5" s="255" t="str">
        <f>LEFT(L5,4)&amp;RIGHT(L5,1)+1</f>
        <v>P3004</v>
      </c>
      <c r="O5" s="254"/>
      <c r="P5" s="255" t="s">
        <v>166</v>
      </c>
      <c r="Q5" s="254"/>
    </row>
    <row r="6" spans="1:17" ht="15" customHeight="1" x14ac:dyDescent="0.25">
      <c r="A6" s="453"/>
      <c r="B6" s="456"/>
      <c r="C6" s="460" t="s">
        <v>236</v>
      </c>
      <c r="D6" s="461"/>
      <c r="E6" s="230" t="str">
        <f t="shared" ref="E6:E40" si="0">IF(G6+I6-K6+M6-O6-Q6=0,"","Fehler")</f>
        <v/>
      </c>
      <c r="F6" s="231" t="s">
        <v>56</v>
      </c>
      <c r="G6" s="232"/>
      <c r="H6" s="233" t="s">
        <v>93</v>
      </c>
      <c r="I6" s="234"/>
      <c r="J6" s="233" t="s">
        <v>130</v>
      </c>
      <c r="K6" s="234"/>
      <c r="L6" s="233" t="str">
        <f t="shared" ref="L6:L40" si="1">LEFT(J6,4)&amp;RIGHT(J6,1)+1</f>
        <v>P3013</v>
      </c>
      <c r="M6" s="232"/>
      <c r="N6" s="233" t="str">
        <f t="shared" ref="N6:N41" si="2">LEFT(L6,4)&amp;RIGHT(L6,1)+1</f>
        <v>P3014</v>
      </c>
      <c r="O6" s="232"/>
      <c r="P6" s="233" t="s">
        <v>167</v>
      </c>
      <c r="Q6" s="232"/>
    </row>
    <row r="7" spans="1:17" ht="15" customHeight="1" x14ac:dyDescent="0.25">
      <c r="A7" s="453"/>
      <c r="B7" s="457"/>
      <c r="C7" s="478" t="s">
        <v>266</v>
      </c>
      <c r="D7" s="479"/>
      <c r="E7" s="79" t="str">
        <f t="shared" si="0"/>
        <v/>
      </c>
      <c r="F7" s="226" t="s">
        <v>57</v>
      </c>
      <c r="G7" s="227"/>
      <c r="H7" s="228" t="s">
        <v>94</v>
      </c>
      <c r="I7" s="229"/>
      <c r="J7" s="228" t="s">
        <v>131</v>
      </c>
      <c r="K7" s="229"/>
      <c r="L7" s="228" t="str">
        <f t="shared" si="1"/>
        <v>P3023</v>
      </c>
      <c r="M7" s="227"/>
      <c r="N7" s="228" t="str">
        <f t="shared" si="2"/>
        <v>P3024</v>
      </c>
      <c r="O7" s="227"/>
      <c r="P7" s="228" t="s">
        <v>168</v>
      </c>
      <c r="Q7" s="227"/>
    </row>
    <row r="8" spans="1:17" ht="15" customHeight="1" x14ac:dyDescent="0.25">
      <c r="A8" s="453"/>
      <c r="B8" s="455" t="s">
        <v>1</v>
      </c>
      <c r="C8" s="462" t="s">
        <v>54</v>
      </c>
      <c r="D8" s="463"/>
      <c r="E8" s="77" t="str">
        <f t="shared" si="0"/>
        <v/>
      </c>
      <c r="F8" s="59" t="s">
        <v>58</v>
      </c>
      <c r="G8" s="54"/>
      <c r="H8" s="53" t="s">
        <v>95</v>
      </c>
      <c r="I8" s="55"/>
      <c r="J8" s="53" t="s">
        <v>132</v>
      </c>
      <c r="K8" s="55"/>
      <c r="L8" s="53" t="str">
        <f t="shared" si="1"/>
        <v>P3033</v>
      </c>
      <c r="M8" s="54"/>
      <c r="N8" s="53" t="str">
        <f t="shared" si="2"/>
        <v>P3034</v>
      </c>
      <c r="O8" s="54"/>
      <c r="P8" s="53" t="s">
        <v>169</v>
      </c>
      <c r="Q8" s="54"/>
    </row>
    <row r="9" spans="1:17" ht="15" customHeight="1" x14ac:dyDescent="0.25">
      <c r="A9" s="453"/>
      <c r="B9" s="456"/>
      <c r="C9" s="460" t="s">
        <v>236</v>
      </c>
      <c r="D9" s="461"/>
      <c r="E9" s="78" t="str">
        <f t="shared" si="0"/>
        <v/>
      </c>
      <c r="F9" s="57" t="s">
        <v>59</v>
      </c>
      <c r="G9" s="51"/>
      <c r="H9" s="50" t="s">
        <v>96</v>
      </c>
      <c r="I9" s="52"/>
      <c r="J9" s="50" t="s">
        <v>133</v>
      </c>
      <c r="K9" s="52"/>
      <c r="L9" s="50" t="str">
        <f t="shared" si="1"/>
        <v>P3043</v>
      </c>
      <c r="M9" s="51"/>
      <c r="N9" s="50" t="str">
        <f t="shared" si="2"/>
        <v>P3044</v>
      </c>
      <c r="O9" s="51"/>
      <c r="P9" s="50" t="s">
        <v>170</v>
      </c>
      <c r="Q9" s="51"/>
    </row>
    <row r="10" spans="1:17" ht="15" customHeight="1" x14ac:dyDescent="0.25">
      <c r="A10" s="453"/>
      <c r="B10" s="457"/>
      <c r="C10" s="468" t="s">
        <v>233</v>
      </c>
      <c r="D10" s="469"/>
      <c r="E10" s="79" t="str">
        <f t="shared" si="0"/>
        <v/>
      </c>
      <c r="F10" s="58" t="s">
        <v>60</v>
      </c>
      <c r="G10" s="66"/>
      <c r="H10" s="56" t="s">
        <v>97</v>
      </c>
      <c r="I10" s="67"/>
      <c r="J10" s="56" t="s">
        <v>134</v>
      </c>
      <c r="K10" s="67"/>
      <c r="L10" s="56" t="str">
        <f t="shared" si="1"/>
        <v>P3053</v>
      </c>
      <c r="M10" s="66"/>
      <c r="N10" s="56" t="str">
        <f t="shared" si="2"/>
        <v>P3054</v>
      </c>
      <c r="O10" s="66"/>
      <c r="P10" s="56" t="s">
        <v>171</v>
      </c>
      <c r="Q10" s="66"/>
    </row>
    <row r="11" spans="1:17" ht="15" customHeight="1" x14ac:dyDescent="0.25">
      <c r="A11" s="453"/>
      <c r="B11" s="464" t="s">
        <v>540</v>
      </c>
      <c r="C11" s="462" t="s">
        <v>54</v>
      </c>
      <c r="D11" s="463"/>
      <c r="E11" s="77" t="str">
        <f t="shared" si="0"/>
        <v/>
      </c>
      <c r="F11" s="59" t="s">
        <v>61</v>
      </c>
      <c r="G11" s="54"/>
      <c r="H11" s="53" t="s">
        <v>98</v>
      </c>
      <c r="I11" s="55"/>
      <c r="J11" s="53" t="s">
        <v>135</v>
      </c>
      <c r="K11" s="55"/>
      <c r="L11" s="53" t="str">
        <f t="shared" si="1"/>
        <v>P3063</v>
      </c>
      <c r="M11" s="54"/>
      <c r="N11" s="53" t="str">
        <f t="shared" si="2"/>
        <v>P3064</v>
      </c>
      <c r="O11" s="54"/>
      <c r="P11" s="53" t="s">
        <v>172</v>
      </c>
      <c r="Q11" s="54"/>
    </row>
    <row r="12" spans="1:17" ht="15" customHeight="1" x14ac:dyDescent="0.25">
      <c r="A12" s="453"/>
      <c r="B12" s="465"/>
      <c r="C12" s="460" t="s">
        <v>236</v>
      </c>
      <c r="D12" s="461"/>
      <c r="E12" s="78" t="str">
        <f t="shared" si="0"/>
        <v/>
      </c>
      <c r="F12" s="57" t="s">
        <v>62</v>
      </c>
      <c r="G12" s="51"/>
      <c r="H12" s="50" t="s">
        <v>99</v>
      </c>
      <c r="I12" s="52"/>
      <c r="J12" s="50" t="s">
        <v>136</v>
      </c>
      <c r="K12" s="52"/>
      <c r="L12" s="50" t="str">
        <f t="shared" si="1"/>
        <v>P3073</v>
      </c>
      <c r="M12" s="51"/>
      <c r="N12" s="50" t="str">
        <f t="shared" si="2"/>
        <v>P3074</v>
      </c>
      <c r="O12" s="51"/>
      <c r="P12" s="50" t="s">
        <v>173</v>
      </c>
      <c r="Q12" s="51"/>
    </row>
    <row r="13" spans="1:17" ht="15" customHeight="1" x14ac:dyDescent="0.25">
      <c r="A13" s="453"/>
      <c r="B13" s="467"/>
      <c r="C13" s="468" t="s">
        <v>266</v>
      </c>
      <c r="D13" s="469"/>
      <c r="E13" s="79" t="str">
        <f t="shared" si="0"/>
        <v/>
      </c>
      <c r="F13" s="58" t="s">
        <v>63</v>
      </c>
      <c r="G13" s="66"/>
      <c r="H13" s="56" t="s">
        <v>100</v>
      </c>
      <c r="I13" s="67"/>
      <c r="J13" s="56" t="s">
        <v>137</v>
      </c>
      <c r="K13" s="67"/>
      <c r="L13" s="56" t="str">
        <f t="shared" si="1"/>
        <v>P3083</v>
      </c>
      <c r="M13" s="66"/>
      <c r="N13" s="56" t="str">
        <f t="shared" si="2"/>
        <v>P3084</v>
      </c>
      <c r="O13" s="66"/>
      <c r="P13" s="56" t="s">
        <v>174</v>
      </c>
      <c r="Q13" s="66"/>
    </row>
    <row r="14" spans="1:17" ht="15" customHeight="1" x14ac:dyDescent="0.25">
      <c r="A14" s="453"/>
      <c r="B14" s="485" t="s">
        <v>3</v>
      </c>
      <c r="C14" s="462" t="s">
        <v>54</v>
      </c>
      <c r="D14" s="463"/>
      <c r="E14" s="77" t="str">
        <f t="shared" si="0"/>
        <v/>
      </c>
      <c r="F14" s="59" t="s">
        <v>64</v>
      </c>
      <c r="G14" s="54"/>
      <c r="H14" s="53" t="s">
        <v>101</v>
      </c>
      <c r="I14" s="55"/>
      <c r="J14" s="53" t="s">
        <v>138</v>
      </c>
      <c r="K14" s="55"/>
      <c r="L14" s="53" t="str">
        <f t="shared" si="1"/>
        <v>P3093</v>
      </c>
      <c r="M14" s="54"/>
      <c r="N14" s="53" t="str">
        <f t="shared" si="2"/>
        <v>P3094</v>
      </c>
      <c r="O14" s="54"/>
      <c r="P14" s="53" t="s">
        <v>175</v>
      </c>
      <c r="Q14" s="54"/>
    </row>
    <row r="15" spans="1:17" ht="15" customHeight="1" x14ac:dyDescent="0.25">
      <c r="A15" s="453"/>
      <c r="B15" s="465"/>
      <c r="C15" s="460" t="s">
        <v>236</v>
      </c>
      <c r="D15" s="461"/>
      <c r="E15" s="78" t="str">
        <f t="shared" si="0"/>
        <v/>
      </c>
      <c r="F15" s="57" t="s">
        <v>65</v>
      </c>
      <c r="G15" s="51"/>
      <c r="H15" s="50" t="s">
        <v>102</v>
      </c>
      <c r="I15" s="52"/>
      <c r="J15" s="50" t="s">
        <v>139</v>
      </c>
      <c r="K15" s="52"/>
      <c r="L15" s="50" t="str">
        <f t="shared" si="1"/>
        <v>P3103</v>
      </c>
      <c r="M15" s="51"/>
      <c r="N15" s="50" t="str">
        <f t="shared" si="2"/>
        <v>P3104</v>
      </c>
      <c r="O15" s="51"/>
      <c r="P15" s="50" t="s">
        <v>176</v>
      </c>
      <c r="Q15" s="51"/>
    </row>
    <row r="16" spans="1:17" ht="15" customHeight="1" x14ac:dyDescent="0.25">
      <c r="A16" s="453"/>
      <c r="B16" s="467"/>
      <c r="C16" s="468" t="s">
        <v>266</v>
      </c>
      <c r="D16" s="469"/>
      <c r="E16" s="79" t="str">
        <f t="shared" si="0"/>
        <v/>
      </c>
      <c r="F16" s="58" t="s">
        <v>66</v>
      </c>
      <c r="G16" s="66"/>
      <c r="H16" s="56" t="s">
        <v>103</v>
      </c>
      <c r="I16" s="67"/>
      <c r="J16" s="56" t="s">
        <v>140</v>
      </c>
      <c r="K16" s="67"/>
      <c r="L16" s="56" t="str">
        <f t="shared" si="1"/>
        <v>P3113</v>
      </c>
      <c r="M16" s="66"/>
      <c r="N16" s="56" t="str">
        <f t="shared" si="2"/>
        <v>P3114</v>
      </c>
      <c r="O16" s="66"/>
      <c r="P16" s="56" t="s">
        <v>177</v>
      </c>
      <c r="Q16" s="66"/>
    </row>
    <row r="17" spans="1:17" ht="15" customHeight="1" x14ac:dyDescent="0.25">
      <c r="A17" s="453"/>
      <c r="B17" s="464" t="s">
        <v>517</v>
      </c>
      <c r="C17" s="462" t="s">
        <v>54</v>
      </c>
      <c r="D17" s="463"/>
      <c r="E17" s="77" t="str">
        <f t="shared" si="0"/>
        <v/>
      </c>
      <c r="F17" s="59" t="s">
        <v>67</v>
      </c>
      <c r="G17" s="54"/>
      <c r="H17" s="53" t="s">
        <v>104</v>
      </c>
      <c r="I17" s="55"/>
      <c r="J17" s="53" t="s">
        <v>141</v>
      </c>
      <c r="K17" s="55"/>
      <c r="L17" s="53" t="str">
        <f t="shared" si="1"/>
        <v>P3123</v>
      </c>
      <c r="M17" s="54"/>
      <c r="N17" s="53" t="str">
        <f t="shared" si="2"/>
        <v>P3124</v>
      </c>
      <c r="O17" s="54"/>
      <c r="P17" s="53" t="s">
        <v>178</v>
      </c>
      <c r="Q17" s="54"/>
    </row>
    <row r="18" spans="1:17" ht="15" customHeight="1" x14ac:dyDescent="0.25">
      <c r="A18" s="453"/>
      <c r="B18" s="465"/>
      <c r="C18" s="460" t="s">
        <v>236</v>
      </c>
      <c r="D18" s="461"/>
      <c r="E18" s="78" t="str">
        <f t="shared" si="0"/>
        <v/>
      </c>
      <c r="F18" s="57" t="s">
        <v>68</v>
      </c>
      <c r="G18" s="51"/>
      <c r="H18" s="50" t="s">
        <v>105</v>
      </c>
      <c r="I18" s="52"/>
      <c r="J18" s="50" t="s">
        <v>142</v>
      </c>
      <c r="K18" s="52"/>
      <c r="L18" s="50" t="str">
        <f t="shared" si="1"/>
        <v>P3133</v>
      </c>
      <c r="M18" s="51"/>
      <c r="N18" s="50" t="str">
        <f t="shared" si="2"/>
        <v>P3134</v>
      </c>
      <c r="O18" s="51"/>
      <c r="P18" s="50" t="s">
        <v>179</v>
      </c>
      <c r="Q18" s="51"/>
    </row>
    <row r="19" spans="1:17" ht="15" customHeight="1" x14ac:dyDescent="0.25">
      <c r="A19" s="453"/>
      <c r="B19" s="467"/>
      <c r="C19" s="468" t="s">
        <v>266</v>
      </c>
      <c r="D19" s="469"/>
      <c r="E19" s="79" t="str">
        <f t="shared" si="0"/>
        <v/>
      </c>
      <c r="F19" s="58" t="s">
        <v>69</v>
      </c>
      <c r="G19" s="66"/>
      <c r="H19" s="56" t="s">
        <v>106</v>
      </c>
      <c r="I19" s="67"/>
      <c r="J19" s="56" t="s">
        <v>143</v>
      </c>
      <c r="K19" s="67"/>
      <c r="L19" s="56" t="str">
        <f t="shared" si="1"/>
        <v>P3143</v>
      </c>
      <c r="M19" s="66"/>
      <c r="N19" s="56" t="str">
        <f t="shared" si="2"/>
        <v>P3144</v>
      </c>
      <c r="O19" s="66"/>
      <c r="P19" s="56" t="s">
        <v>180</v>
      </c>
      <c r="Q19" s="66"/>
    </row>
    <row r="20" spans="1:17" ht="15" customHeight="1" x14ac:dyDescent="0.25">
      <c r="A20" s="453"/>
      <c r="B20" s="480" t="s">
        <v>459</v>
      </c>
      <c r="C20" s="462" t="s">
        <v>54</v>
      </c>
      <c r="D20" s="463"/>
      <c r="E20" s="77" t="str">
        <f t="shared" si="0"/>
        <v/>
      </c>
      <c r="F20" s="59" t="s">
        <v>70</v>
      </c>
      <c r="G20" s="54"/>
      <c r="H20" s="53" t="s">
        <v>107</v>
      </c>
      <c r="I20" s="55"/>
      <c r="J20" s="53" t="s">
        <v>144</v>
      </c>
      <c r="K20" s="55"/>
      <c r="L20" s="53" t="str">
        <f t="shared" si="1"/>
        <v>P3153</v>
      </c>
      <c r="M20" s="54"/>
      <c r="N20" s="53" t="str">
        <f t="shared" si="2"/>
        <v>P3154</v>
      </c>
      <c r="O20" s="54"/>
      <c r="P20" s="53" t="s">
        <v>181</v>
      </c>
      <c r="Q20" s="54"/>
    </row>
    <row r="21" spans="1:17" ht="15" customHeight="1" x14ac:dyDescent="0.25">
      <c r="A21" s="453"/>
      <c r="B21" s="481"/>
      <c r="C21" s="460" t="s">
        <v>236</v>
      </c>
      <c r="D21" s="461"/>
      <c r="E21" s="78" t="str">
        <f t="shared" si="0"/>
        <v/>
      </c>
      <c r="F21" s="57" t="s">
        <v>71</v>
      </c>
      <c r="G21" s="51"/>
      <c r="H21" s="50" t="s">
        <v>108</v>
      </c>
      <c r="I21" s="52"/>
      <c r="J21" s="50" t="s">
        <v>145</v>
      </c>
      <c r="K21" s="52"/>
      <c r="L21" s="50" t="str">
        <f t="shared" si="1"/>
        <v>P3163</v>
      </c>
      <c r="M21" s="51"/>
      <c r="N21" s="50" t="str">
        <f t="shared" si="2"/>
        <v>P3164</v>
      </c>
      <c r="O21" s="51"/>
      <c r="P21" s="50" t="s">
        <v>182</v>
      </c>
      <c r="Q21" s="51"/>
    </row>
    <row r="22" spans="1:17" ht="15" customHeight="1" x14ac:dyDescent="0.25">
      <c r="A22" s="453"/>
      <c r="B22" s="482"/>
      <c r="C22" s="468" t="s">
        <v>266</v>
      </c>
      <c r="D22" s="469"/>
      <c r="E22" s="79" t="str">
        <f t="shared" si="0"/>
        <v/>
      </c>
      <c r="F22" s="58" t="s">
        <v>72</v>
      </c>
      <c r="G22" s="66"/>
      <c r="H22" s="56" t="s">
        <v>109</v>
      </c>
      <c r="I22" s="67"/>
      <c r="J22" s="56" t="s">
        <v>146</v>
      </c>
      <c r="K22" s="67"/>
      <c r="L22" s="56" t="str">
        <f t="shared" si="1"/>
        <v>P3173</v>
      </c>
      <c r="M22" s="66"/>
      <c r="N22" s="56" t="str">
        <f t="shared" si="2"/>
        <v>P3174</v>
      </c>
      <c r="O22" s="66"/>
      <c r="P22" s="56" t="s">
        <v>183</v>
      </c>
      <c r="Q22" s="66"/>
    </row>
    <row r="23" spans="1:17" ht="15" customHeight="1" x14ac:dyDescent="0.25">
      <c r="A23" s="453"/>
      <c r="B23" s="464" t="s">
        <v>7</v>
      </c>
      <c r="C23" s="462" t="s">
        <v>54</v>
      </c>
      <c r="D23" s="463"/>
      <c r="E23" s="77" t="str">
        <f t="shared" si="0"/>
        <v/>
      </c>
      <c r="F23" s="59" t="s">
        <v>73</v>
      </c>
      <c r="G23" s="54"/>
      <c r="H23" s="53" t="s">
        <v>110</v>
      </c>
      <c r="I23" s="55"/>
      <c r="J23" s="53" t="s">
        <v>147</v>
      </c>
      <c r="K23" s="55"/>
      <c r="L23" s="53" t="str">
        <f t="shared" si="1"/>
        <v>P3183</v>
      </c>
      <c r="M23" s="54"/>
      <c r="N23" s="53" t="str">
        <f t="shared" si="2"/>
        <v>P3184</v>
      </c>
      <c r="O23" s="54"/>
      <c r="P23" s="53" t="s">
        <v>184</v>
      </c>
      <c r="Q23" s="54"/>
    </row>
    <row r="24" spans="1:17" ht="15" customHeight="1" x14ac:dyDescent="0.25">
      <c r="A24" s="453"/>
      <c r="B24" s="465"/>
      <c r="C24" s="460" t="s">
        <v>236</v>
      </c>
      <c r="D24" s="461"/>
      <c r="E24" s="78" t="str">
        <f t="shared" si="0"/>
        <v/>
      </c>
      <c r="F24" s="57" t="s">
        <v>74</v>
      </c>
      <c r="G24" s="51"/>
      <c r="H24" s="50" t="s">
        <v>111</v>
      </c>
      <c r="I24" s="52"/>
      <c r="J24" s="50" t="s">
        <v>148</v>
      </c>
      <c r="K24" s="52"/>
      <c r="L24" s="50" t="str">
        <f t="shared" si="1"/>
        <v>P3193</v>
      </c>
      <c r="M24" s="51"/>
      <c r="N24" s="50" t="str">
        <f t="shared" si="2"/>
        <v>P3194</v>
      </c>
      <c r="O24" s="51"/>
      <c r="P24" s="50" t="s">
        <v>185</v>
      </c>
      <c r="Q24" s="51"/>
    </row>
    <row r="25" spans="1:17" ht="15" customHeight="1" thickBot="1" x14ac:dyDescent="0.3">
      <c r="A25" s="454"/>
      <c r="B25" s="466"/>
      <c r="C25" s="483" t="s">
        <v>266</v>
      </c>
      <c r="D25" s="484"/>
      <c r="E25" s="257" t="str">
        <f t="shared" si="0"/>
        <v/>
      </c>
      <c r="F25" s="258" t="s">
        <v>75</v>
      </c>
      <c r="G25" s="259"/>
      <c r="H25" s="260" t="s">
        <v>112</v>
      </c>
      <c r="I25" s="261"/>
      <c r="J25" s="260" t="s">
        <v>149</v>
      </c>
      <c r="K25" s="261"/>
      <c r="L25" s="260" t="str">
        <f t="shared" si="1"/>
        <v>P3203</v>
      </c>
      <c r="M25" s="259"/>
      <c r="N25" s="260" t="str">
        <f t="shared" si="2"/>
        <v>P3204</v>
      </c>
      <c r="O25" s="259"/>
      <c r="P25" s="260" t="s">
        <v>186</v>
      </c>
      <c r="Q25" s="259"/>
    </row>
    <row r="26" spans="1:17" s="9" customFormat="1" ht="15" customHeight="1" x14ac:dyDescent="0.25">
      <c r="A26" s="453" t="s">
        <v>269</v>
      </c>
      <c r="B26" s="486" t="s">
        <v>4</v>
      </c>
      <c r="C26" s="489" t="s">
        <v>54</v>
      </c>
      <c r="D26" s="248" t="s">
        <v>5</v>
      </c>
      <c r="E26" s="79" t="str">
        <f t="shared" si="0"/>
        <v/>
      </c>
      <c r="F26" s="249" t="s">
        <v>76</v>
      </c>
      <c r="G26" s="250"/>
      <c r="H26" s="251" t="s">
        <v>113</v>
      </c>
      <c r="I26" s="252"/>
      <c r="J26" s="251" t="s">
        <v>150</v>
      </c>
      <c r="K26" s="252"/>
      <c r="L26" s="251" t="str">
        <f t="shared" si="1"/>
        <v>P3213</v>
      </c>
      <c r="M26" s="250"/>
      <c r="N26" s="251" t="str">
        <f t="shared" si="2"/>
        <v>P3214</v>
      </c>
      <c r="O26" s="250"/>
      <c r="P26" s="251" t="s">
        <v>187</v>
      </c>
      <c r="Q26" s="250"/>
    </row>
    <row r="27" spans="1:17" ht="15" customHeight="1" x14ac:dyDescent="0.25">
      <c r="A27" s="453"/>
      <c r="B27" s="486"/>
      <c r="C27" s="488"/>
      <c r="D27" s="241" t="s">
        <v>6</v>
      </c>
      <c r="E27" s="230" t="str">
        <f t="shared" si="0"/>
        <v/>
      </c>
      <c r="F27" s="231" t="s">
        <v>77</v>
      </c>
      <c r="G27" s="232"/>
      <c r="H27" s="233" t="s">
        <v>114</v>
      </c>
      <c r="I27" s="234"/>
      <c r="J27" s="233" t="s">
        <v>151</v>
      </c>
      <c r="K27" s="234"/>
      <c r="L27" s="233" t="str">
        <f t="shared" si="1"/>
        <v>P3223</v>
      </c>
      <c r="M27" s="232"/>
      <c r="N27" s="233" t="str">
        <f t="shared" si="2"/>
        <v>P3224</v>
      </c>
      <c r="O27" s="232"/>
      <c r="P27" s="233" t="s">
        <v>188</v>
      </c>
      <c r="Q27" s="232"/>
    </row>
    <row r="28" spans="1:17" ht="15" customHeight="1" x14ac:dyDescent="0.25">
      <c r="A28" s="453"/>
      <c r="B28" s="486"/>
      <c r="C28" s="488" t="s">
        <v>236</v>
      </c>
      <c r="D28" s="241" t="s">
        <v>5</v>
      </c>
      <c r="E28" s="230" t="str">
        <f t="shared" si="0"/>
        <v/>
      </c>
      <c r="F28" s="231" t="s">
        <v>78</v>
      </c>
      <c r="G28" s="232"/>
      <c r="H28" s="233" t="s">
        <v>115</v>
      </c>
      <c r="I28" s="234"/>
      <c r="J28" s="233" t="s">
        <v>152</v>
      </c>
      <c r="K28" s="234"/>
      <c r="L28" s="233" t="str">
        <f t="shared" si="1"/>
        <v>P3233</v>
      </c>
      <c r="M28" s="232"/>
      <c r="N28" s="233" t="str">
        <f t="shared" si="2"/>
        <v>P3234</v>
      </c>
      <c r="O28" s="232"/>
      <c r="P28" s="233" t="s">
        <v>189</v>
      </c>
      <c r="Q28" s="232"/>
    </row>
    <row r="29" spans="1:17" ht="15" customHeight="1" x14ac:dyDescent="0.25">
      <c r="A29" s="453"/>
      <c r="B29" s="486"/>
      <c r="C29" s="488"/>
      <c r="D29" s="241" t="s">
        <v>6</v>
      </c>
      <c r="E29" s="230" t="str">
        <f t="shared" si="0"/>
        <v/>
      </c>
      <c r="F29" s="231" t="s">
        <v>79</v>
      </c>
      <c r="G29" s="232"/>
      <c r="H29" s="233" t="s">
        <v>116</v>
      </c>
      <c r="I29" s="234"/>
      <c r="J29" s="233" t="s">
        <v>153</v>
      </c>
      <c r="K29" s="234"/>
      <c r="L29" s="233" t="str">
        <f t="shared" si="1"/>
        <v>P3243</v>
      </c>
      <c r="M29" s="232"/>
      <c r="N29" s="233" t="str">
        <f t="shared" si="2"/>
        <v>P3244</v>
      </c>
      <c r="O29" s="232"/>
      <c r="P29" s="233" t="s">
        <v>190</v>
      </c>
      <c r="Q29" s="232"/>
    </row>
    <row r="30" spans="1:17" ht="15" customHeight="1" x14ac:dyDescent="0.25">
      <c r="A30" s="453"/>
      <c r="B30" s="486"/>
      <c r="C30" s="488" t="s">
        <v>266</v>
      </c>
      <c r="D30" s="241" t="s">
        <v>5</v>
      </c>
      <c r="E30" s="230" t="str">
        <f t="shared" si="0"/>
        <v/>
      </c>
      <c r="F30" s="231" t="s">
        <v>80</v>
      </c>
      <c r="G30" s="232"/>
      <c r="H30" s="233" t="s">
        <v>117</v>
      </c>
      <c r="I30" s="234"/>
      <c r="J30" s="233" t="s">
        <v>154</v>
      </c>
      <c r="K30" s="234"/>
      <c r="L30" s="233" t="str">
        <f t="shared" si="1"/>
        <v>P3253</v>
      </c>
      <c r="M30" s="232"/>
      <c r="N30" s="233" t="str">
        <f t="shared" si="2"/>
        <v>P3254</v>
      </c>
      <c r="O30" s="232"/>
      <c r="P30" s="233" t="s">
        <v>191</v>
      </c>
      <c r="Q30" s="232"/>
    </row>
    <row r="31" spans="1:17" ht="15" customHeight="1" x14ac:dyDescent="0.25">
      <c r="A31" s="453"/>
      <c r="B31" s="487"/>
      <c r="C31" s="499"/>
      <c r="D31" s="242" t="s">
        <v>6</v>
      </c>
      <c r="E31" s="243" t="str">
        <f t="shared" si="0"/>
        <v/>
      </c>
      <c r="F31" s="244" t="s">
        <v>81</v>
      </c>
      <c r="G31" s="245"/>
      <c r="H31" s="246" t="s">
        <v>118</v>
      </c>
      <c r="I31" s="247"/>
      <c r="J31" s="246" t="s">
        <v>155</v>
      </c>
      <c r="K31" s="247"/>
      <c r="L31" s="246" t="str">
        <f t="shared" si="1"/>
        <v>P3263</v>
      </c>
      <c r="M31" s="245"/>
      <c r="N31" s="246" t="str">
        <f t="shared" si="2"/>
        <v>P3264</v>
      </c>
      <c r="O31" s="245"/>
      <c r="P31" s="246" t="s">
        <v>192</v>
      </c>
      <c r="Q31" s="245"/>
    </row>
    <row r="32" spans="1:17" ht="15" customHeight="1" x14ac:dyDescent="0.25">
      <c r="A32" s="453"/>
      <c r="B32" s="495" t="s">
        <v>231</v>
      </c>
      <c r="C32" s="462" t="s">
        <v>54</v>
      </c>
      <c r="D32" s="463"/>
      <c r="E32" s="77" t="str">
        <f t="shared" si="0"/>
        <v/>
      </c>
      <c r="F32" s="59" t="s">
        <v>82</v>
      </c>
      <c r="G32" s="54"/>
      <c r="H32" s="53" t="s">
        <v>119</v>
      </c>
      <c r="I32" s="55"/>
      <c r="J32" s="53" t="s">
        <v>156</v>
      </c>
      <c r="K32" s="55"/>
      <c r="L32" s="53" t="str">
        <f t="shared" si="1"/>
        <v>P3273</v>
      </c>
      <c r="M32" s="54"/>
      <c r="N32" s="53" t="str">
        <f t="shared" si="2"/>
        <v>P3274</v>
      </c>
      <c r="O32" s="54"/>
      <c r="P32" s="53" t="s">
        <v>193</v>
      </c>
      <c r="Q32" s="54"/>
    </row>
    <row r="33" spans="1:17" ht="15" customHeight="1" x14ac:dyDescent="0.25">
      <c r="A33" s="453"/>
      <c r="B33" s="496"/>
      <c r="C33" s="460" t="s">
        <v>236</v>
      </c>
      <c r="D33" s="461"/>
      <c r="E33" s="78" t="str">
        <f t="shared" si="0"/>
        <v/>
      </c>
      <c r="F33" s="57" t="s">
        <v>83</v>
      </c>
      <c r="G33" s="51"/>
      <c r="H33" s="50" t="s">
        <v>120</v>
      </c>
      <c r="I33" s="52"/>
      <c r="J33" s="50" t="s">
        <v>157</v>
      </c>
      <c r="K33" s="52"/>
      <c r="L33" s="50" t="str">
        <f t="shared" si="1"/>
        <v>P3283</v>
      </c>
      <c r="M33" s="51"/>
      <c r="N33" s="50" t="str">
        <f t="shared" si="2"/>
        <v>P3284</v>
      </c>
      <c r="O33" s="51"/>
      <c r="P33" s="50" t="s">
        <v>194</v>
      </c>
      <c r="Q33" s="51"/>
    </row>
    <row r="34" spans="1:17" ht="15" customHeight="1" x14ac:dyDescent="0.25">
      <c r="A34" s="453"/>
      <c r="B34" s="497"/>
      <c r="C34" s="468" t="s">
        <v>266</v>
      </c>
      <c r="D34" s="469"/>
      <c r="E34" s="79" t="str">
        <f t="shared" si="0"/>
        <v/>
      </c>
      <c r="F34" s="58" t="s">
        <v>84</v>
      </c>
      <c r="G34" s="66"/>
      <c r="H34" s="56" t="s">
        <v>121</v>
      </c>
      <c r="I34" s="67"/>
      <c r="J34" s="56" t="s">
        <v>158</v>
      </c>
      <c r="K34" s="67"/>
      <c r="L34" s="56" t="str">
        <f t="shared" si="1"/>
        <v>P3293</v>
      </c>
      <c r="M34" s="66"/>
      <c r="N34" s="56" t="str">
        <f t="shared" si="2"/>
        <v>P3294</v>
      </c>
      <c r="O34" s="66"/>
      <c r="P34" s="56" t="s">
        <v>195</v>
      </c>
      <c r="Q34" s="66"/>
    </row>
    <row r="35" spans="1:17" s="9" customFormat="1" ht="15" customHeight="1" x14ac:dyDescent="0.25">
      <c r="A35" s="453"/>
      <c r="B35" s="494" t="s">
        <v>232</v>
      </c>
      <c r="C35" s="498" t="s">
        <v>54</v>
      </c>
      <c r="D35" s="235" t="s">
        <v>5</v>
      </c>
      <c r="E35" s="236" t="str">
        <f t="shared" si="0"/>
        <v/>
      </c>
      <c r="F35" s="237" t="s">
        <v>85</v>
      </c>
      <c r="G35" s="238"/>
      <c r="H35" s="239" t="s">
        <v>122</v>
      </c>
      <c r="I35" s="240"/>
      <c r="J35" s="239" t="s">
        <v>159</v>
      </c>
      <c r="K35" s="240"/>
      <c r="L35" s="239" t="str">
        <f t="shared" si="1"/>
        <v>P3303</v>
      </c>
      <c r="M35" s="238"/>
      <c r="N35" s="239" t="str">
        <f t="shared" si="2"/>
        <v>P3304</v>
      </c>
      <c r="O35" s="238"/>
      <c r="P35" s="239" t="s">
        <v>196</v>
      </c>
      <c r="Q35" s="238"/>
    </row>
    <row r="36" spans="1:17" ht="15" customHeight="1" x14ac:dyDescent="0.25">
      <c r="A36" s="453"/>
      <c r="B36" s="486"/>
      <c r="C36" s="488"/>
      <c r="D36" s="241" t="s">
        <v>6</v>
      </c>
      <c r="E36" s="230" t="str">
        <f t="shared" si="0"/>
        <v/>
      </c>
      <c r="F36" s="231" t="s">
        <v>86</v>
      </c>
      <c r="G36" s="232"/>
      <c r="H36" s="233" t="s">
        <v>123</v>
      </c>
      <c r="I36" s="234"/>
      <c r="J36" s="233" t="s">
        <v>160</v>
      </c>
      <c r="K36" s="234"/>
      <c r="L36" s="233" t="str">
        <f t="shared" si="1"/>
        <v>P3313</v>
      </c>
      <c r="M36" s="232"/>
      <c r="N36" s="233" t="str">
        <f t="shared" si="2"/>
        <v>P3314</v>
      </c>
      <c r="O36" s="232"/>
      <c r="P36" s="233" t="s">
        <v>197</v>
      </c>
      <c r="Q36" s="232"/>
    </row>
    <row r="37" spans="1:17" ht="15" customHeight="1" x14ac:dyDescent="0.25">
      <c r="A37" s="453"/>
      <c r="B37" s="486"/>
      <c r="C37" s="488" t="s">
        <v>236</v>
      </c>
      <c r="D37" s="241" t="s">
        <v>5</v>
      </c>
      <c r="E37" s="230" t="str">
        <f t="shared" si="0"/>
        <v/>
      </c>
      <c r="F37" s="231" t="s">
        <v>87</v>
      </c>
      <c r="G37" s="232"/>
      <c r="H37" s="233" t="s">
        <v>124</v>
      </c>
      <c r="I37" s="234"/>
      <c r="J37" s="233" t="s">
        <v>161</v>
      </c>
      <c r="K37" s="234"/>
      <c r="L37" s="233" t="str">
        <f t="shared" si="1"/>
        <v>P3323</v>
      </c>
      <c r="M37" s="232"/>
      <c r="N37" s="233" t="str">
        <f t="shared" si="2"/>
        <v>P3324</v>
      </c>
      <c r="O37" s="232"/>
      <c r="P37" s="233" t="s">
        <v>198</v>
      </c>
      <c r="Q37" s="232"/>
    </row>
    <row r="38" spans="1:17" ht="15" customHeight="1" x14ac:dyDescent="0.25">
      <c r="A38" s="453"/>
      <c r="B38" s="486"/>
      <c r="C38" s="488"/>
      <c r="D38" s="241" t="s">
        <v>6</v>
      </c>
      <c r="E38" s="230" t="str">
        <f t="shared" si="0"/>
        <v/>
      </c>
      <c r="F38" s="231" t="s">
        <v>88</v>
      </c>
      <c r="G38" s="232"/>
      <c r="H38" s="233" t="s">
        <v>125</v>
      </c>
      <c r="I38" s="234"/>
      <c r="J38" s="233" t="s">
        <v>162</v>
      </c>
      <c r="K38" s="234"/>
      <c r="L38" s="233" t="str">
        <f t="shared" si="1"/>
        <v>P3333</v>
      </c>
      <c r="M38" s="232"/>
      <c r="N38" s="233" t="str">
        <f t="shared" si="2"/>
        <v>P3334</v>
      </c>
      <c r="O38" s="232"/>
      <c r="P38" s="233" t="s">
        <v>199</v>
      </c>
      <c r="Q38" s="232"/>
    </row>
    <row r="39" spans="1:17" ht="15" customHeight="1" x14ac:dyDescent="0.25">
      <c r="A39" s="453"/>
      <c r="B39" s="486"/>
      <c r="C39" s="488" t="s">
        <v>266</v>
      </c>
      <c r="D39" s="241" t="s">
        <v>5</v>
      </c>
      <c r="E39" s="230" t="str">
        <f t="shared" si="0"/>
        <v/>
      </c>
      <c r="F39" s="231" t="s">
        <v>89</v>
      </c>
      <c r="G39" s="232"/>
      <c r="H39" s="233" t="s">
        <v>126</v>
      </c>
      <c r="I39" s="234"/>
      <c r="J39" s="233" t="s">
        <v>163</v>
      </c>
      <c r="K39" s="234"/>
      <c r="L39" s="233" t="str">
        <f t="shared" si="1"/>
        <v>P3343</v>
      </c>
      <c r="M39" s="232"/>
      <c r="N39" s="233" t="str">
        <f t="shared" si="2"/>
        <v>P3344</v>
      </c>
      <c r="O39" s="232"/>
      <c r="P39" s="233" t="s">
        <v>200</v>
      </c>
      <c r="Q39" s="232"/>
    </row>
    <row r="40" spans="1:17" ht="15" customHeight="1" x14ac:dyDescent="0.25">
      <c r="A40" s="500"/>
      <c r="B40" s="487"/>
      <c r="C40" s="499"/>
      <c r="D40" s="242" t="s">
        <v>6</v>
      </c>
      <c r="E40" s="243" t="str">
        <f t="shared" si="0"/>
        <v/>
      </c>
      <c r="F40" s="244" t="s">
        <v>90</v>
      </c>
      <c r="G40" s="245"/>
      <c r="H40" s="246" t="s">
        <v>127</v>
      </c>
      <c r="I40" s="247"/>
      <c r="J40" s="246" t="s">
        <v>164</v>
      </c>
      <c r="K40" s="247"/>
      <c r="L40" s="246" t="str">
        <f t="shared" si="1"/>
        <v>P3353</v>
      </c>
      <c r="M40" s="245"/>
      <c r="N40" s="246" t="str">
        <f t="shared" si="2"/>
        <v>P3354</v>
      </c>
      <c r="O40" s="245"/>
      <c r="P40" s="246" t="s">
        <v>201</v>
      </c>
      <c r="Q40" s="245"/>
    </row>
    <row r="41" spans="1:17" s="25" customFormat="1" ht="19.899999999999999" customHeight="1" thickBot="1" x14ac:dyDescent="0.3">
      <c r="A41" s="490" t="s">
        <v>237</v>
      </c>
      <c r="B41" s="491"/>
      <c r="C41" s="492"/>
      <c r="D41" s="493"/>
      <c r="E41" s="61"/>
      <c r="F41" s="60" t="s">
        <v>91</v>
      </c>
      <c r="G41" s="48">
        <f>SUM(G5:G40)</f>
        <v>0</v>
      </c>
      <c r="H41" s="47" t="s">
        <v>128</v>
      </c>
      <c r="I41" s="48">
        <f>SUM(I5:I40)</f>
        <v>0</v>
      </c>
      <c r="J41" s="47" t="s">
        <v>165</v>
      </c>
      <c r="K41" s="48">
        <f>SUM(K5:K40)</f>
        <v>0</v>
      </c>
      <c r="L41" s="47" t="s">
        <v>263</v>
      </c>
      <c r="M41" s="48">
        <f>SUM(M5:M40)</f>
        <v>0</v>
      </c>
      <c r="N41" s="47" t="str">
        <f t="shared" si="2"/>
        <v>P3994</v>
      </c>
      <c r="O41" s="48">
        <f>SUM(O5:O40)</f>
        <v>0</v>
      </c>
      <c r="P41" s="47" t="s">
        <v>202</v>
      </c>
      <c r="Q41" s="48">
        <f>SUM(Q5:Q40)</f>
        <v>0</v>
      </c>
    </row>
  </sheetData>
  <sheetProtection sheet="1" selectLockedCells="1"/>
  <mergeCells count="57">
    <mergeCell ref="C33:D33"/>
    <mergeCell ref="C28:C29"/>
    <mergeCell ref="C26:C27"/>
    <mergeCell ref="A41:D41"/>
    <mergeCell ref="B35:B40"/>
    <mergeCell ref="B32:B34"/>
    <mergeCell ref="C35:C36"/>
    <mergeCell ref="C37:C38"/>
    <mergeCell ref="C39:C40"/>
    <mergeCell ref="C34:D34"/>
    <mergeCell ref="A26:A40"/>
    <mergeCell ref="C30:C31"/>
    <mergeCell ref="C32:D32"/>
    <mergeCell ref="C25:D25"/>
    <mergeCell ref="B11:B13"/>
    <mergeCell ref="B14:B16"/>
    <mergeCell ref="C19:D19"/>
    <mergeCell ref="B26:B31"/>
    <mergeCell ref="C8:D8"/>
    <mergeCell ref="E2:E4"/>
    <mergeCell ref="C7:D7"/>
    <mergeCell ref="B20:B22"/>
    <mergeCell ref="C20:D20"/>
    <mergeCell ref="C12:D12"/>
    <mergeCell ref="C13:D13"/>
    <mergeCell ref="C15:D15"/>
    <mergeCell ref="C9:D9"/>
    <mergeCell ref="C10:D10"/>
    <mergeCell ref="Q2:Q4"/>
    <mergeCell ref="N2:N4"/>
    <mergeCell ref="O2:O4"/>
    <mergeCell ref="P2:P4"/>
    <mergeCell ref="A2:D4"/>
    <mergeCell ref="G2:G4"/>
    <mergeCell ref="H2:H4"/>
    <mergeCell ref="M2:M4"/>
    <mergeCell ref="I2:I4"/>
    <mergeCell ref="J2:J4"/>
    <mergeCell ref="L2:L4"/>
    <mergeCell ref="K2:K4"/>
    <mergeCell ref="F2:F4"/>
    <mergeCell ref="A5:A25"/>
    <mergeCell ref="B5:B7"/>
    <mergeCell ref="C5:D5"/>
    <mergeCell ref="C6:D6"/>
    <mergeCell ref="C23:D23"/>
    <mergeCell ref="C24:D24"/>
    <mergeCell ref="B23:B25"/>
    <mergeCell ref="B8:B10"/>
    <mergeCell ref="B17:B19"/>
    <mergeCell ref="C18:D18"/>
    <mergeCell ref="C14:D14"/>
    <mergeCell ref="C21:D21"/>
    <mergeCell ref="C22:D22"/>
    <mergeCell ref="C16:D16"/>
    <mergeCell ref="C17:D17"/>
    <mergeCell ref="C11:D11"/>
  </mergeCells>
  <phoneticPr fontId="2" type="noConversion"/>
  <conditionalFormatting sqref="E5:E40">
    <cfRule type="containsText" dxfId="161" priority="10" operator="containsText" text="Fehler">
      <formula>NOT(ISERROR(SEARCH("Fehler",E5)))</formula>
    </cfRule>
    <cfRule type="cellIs" dxfId="160" priority="11" stopIfTrue="1" operator="equal">
      <formula>"richtig"</formula>
    </cfRule>
    <cfRule type="cellIs" dxfId="159" priority="12" stopIfTrue="1" operator="equal">
      <formula>"Fehler"</formula>
    </cfRule>
    <cfRule type="cellIs" dxfId="158" priority="13" stopIfTrue="1" operator="equal">
      <formula>"x"</formula>
    </cfRule>
  </conditionalFormatting>
  <conditionalFormatting sqref="E2:E4">
    <cfRule type="cellIs" dxfId="157" priority="1" stopIfTrue="1" operator="equal">
      <formula>"richtig"</formula>
    </cfRule>
    <cfRule type="cellIs" dxfId="156" priority="2" stopIfTrue="1" operator="equal">
      <formula>"Fehler"</formula>
    </cfRule>
    <cfRule type="cellIs" dxfId="155" priority="3" stopIfTrue="1" operator="equal">
      <formula>"x"</formula>
    </cfRule>
  </conditionalFormatting>
  <dataValidations count="2">
    <dataValidation type="whole" operator="greaterThanOrEqual" allowBlank="1" showInputMessage="1" showErrorMessage="1" errorTitle="Zahlenformat" error="Bitte den Stand in vollen Euro eingeben, negative Werte  sind nicht zulässig!" sqref="G1" xr:uid="{00000000-0002-0000-0300-000000000000}">
      <formula1>0</formula1>
    </dataValidation>
    <dataValidation type="whole" operator="greaterThanOrEqual" allowBlank="1" showInputMessage="1" showErrorMessage="1" errorTitle="Zahlenformat!" error="Bitte in vollen Euro eingeben!_x000a_Negative Werte sind nicht zulässig." sqref="M5:M40 I5:I40 G5:G40 K5:K40 O5:O40 Q5:Q40" xr:uid="{00000000-0002-0000-0300-000001000000}">
      <formula1>0</formula1>
    </dataValidation>
  </dataValidations>
  <pageMargins left="0.78740157480314965" right="0.78740157480314965" top="0.39370078740157483" bottom="0.19685039370078741" header="0.11811023622047245" footer="0"/>
  <pageSetup paperSize="9" scale="59" fitToHeight="0" orientation="landscape"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P41"/>
  <sheetViews>
    <sheetView zoomScaleNormal="100" workbookViewId="0">
      <selection activeCell="F26" sqref="F26"/>
    </sheetView>
  </sheetViews>
  <sheetFormatPr baseColWidth="10" defaultColWidth="11.453125" defaultRowHeight="15" customHeight="1" x14ac:dyDescent="0.25"/>
  <cols>
    <col min="1" max="2" width="10.7265625" style="137" customWidth="1"/>
    <col min="3" max="3" width="50.7265625" style="137" customWidth="1"/>
    <col min="4" max="4" width="8.7265625" style="137" customWidth="1"/>
    <col min="5" max="5" width="7.7265625" style="137" customWidth="1"/>
    <col min="6" max="6" width="16.7265625" style="137" customWidth="1"/>
    <col min="7" max="7" width="8.7265625" style="137" customWidth="1"/>
    <col min="8" max="8" width="7.7265625" style="137" customWidth="1"/>
    <col min="9" max="9" width="18.7265625" style="137" customWidth="1"/>
    <col min="10" max="10" width="8.7265625" style="137" customWidth="1"/>
    <col min="11" max="11" width="7.7265625" style="137" customWidth="1"/>
    <col min="12" max="12" width="16.7265625" style="137" customWidth="1"/>
    <col min="13" max="16384" width="11.453125" style="137"/>
  </cols>
  <sheetData>
    <row r="1" spans="1:16" ht="30" customHeight="1" thickBot="1" x14ac:dyDescent="0.3">
      <c r="A1" s="135" t="str">
        <f>"Berichtsstellennummer: "&amp;Allgemeines!E24</f>
        <v xml:space="preserve">Berichtsstellennummer: </v>
      </c>
      <c r="B1" s="135"/>
      <c r="C1" s="136"/>
      <c r="D1" s="136"/>
      <c r="H1" s="138"/>
      <c r="I1" s="139"/>
      <c r="P1" s="138"/>
    </row>
    <row r="2" spans="1:16" ht="15" customHeight="1" x14ac:dyDescent="0.25">
      <c r="A2" s="558" t="s">
        <v>464</v>
      </c>
      <c r="B2" s="559"/>
      <c r="C2" s="560"/>
      <c r="D2" s="524" t="s">
        <v>255</v>
      </c>
      <c r="E2" s="527" t="s">
        <v>0</v>
      </c>
      <c r="F2" s="530" t="str">
        <f>"Stand am 31.12."&amp;(RIGHT(Allgemeines!E21,4)-1)&amp;"
in vollen Euro"</f>
        <v>Stand am 31.12.2023
in vollen Euro</v>
      </c>
      <c r="G2" s="524" t="s">
        <v>255</v>
      </c>
      <c r="H2" s="527" t="s">
        <v>0</v>
      </c>
      <c r="I2" s="530" t="str">
        <f>"Stand am
"&amp;Allgemeines!E21&amp; "
in vollen Euro"</f>
        <v>Stand am
31.12.2024
in vollen Euro</v>
      </c>
    </row>
    <row r="3" spans="1:16" ht="15" customHeight="1" x14ac:dyDescent="0.25">
      <c r="A3" s="561"/>
      <c r="B3" s="562"/>
      <c r="C3" s="563"/>
      <c r="D3" s="525"/>
      <c r="E3" s="556"/>
      <c r="F3" s="531"/>
      <c r="G3" s="525"/>
      <c r="H3" s="556"/>
      <c r="I3" s="531"/>
    </row>
    <row r="4" spans="1:16" ht="15" customHeight="1" x14ac:dyDescent="0.25">
      <c r="A4" s="564"/>
      <c r="B4" s="565"/>
      <c r="C4" s="566"/>
      <c r="D4" s="526"/>
      <c r="E4" s="557"/>
      <c r="F4" s="532"/>
      <c r="G4" s="526"/>
      <c r="H4" s="557"/>
      <c r="I4" s="532"/>
    </row>
    <row r="5" spans="1:16" ht="15" customHeight="1" x14ac:dyDescent="0.25">
      <c r="A5" s="533" t="s">
        <v>285</v>
      </c>
      <c r="B5" s="534"/>
      <c r="C5" s="547"/>
      <c r="D5" s="140" t="str">
        <f>IF(F5=F6+F9,"","Fehler")</f>
        <v/>
      </c>
      <c r="E5" s="141" t="s">
        <v>239</v>
      </c>
      <c r="F5" s="142"/>
      <c r="G5" s="140" t="str">
        <f>IF(I5=I6+I9,"","Fehler")</f>
        <v/>
      </c>
      <c r="H5" s="141" t="s">
        <v>246</v>
      </c>
      <c r="I5" s="142"/>
    </row>
    <row r="6" spans="1:16" ht="15" customHeight="1" x14ac:dyDescent="0.25">
      <c r="A6" s="548" t="s">
        <v>509</v>
      </c>
      <c r="B6" s="551" t="s">
        <v>515</v>
      </c>
      <c r="C6" s="552"/>
      <c r="D6" s="262" t="str">
        <f>IF(F6&lt;F7+F8,"Fehler","")</f>
        <v/>
      </c>
      <c r="E6" s="263" t="s">
        <v>510</v>
      </c>
      <c r="F6" s="264"/>
      <c r="G6" s="262" t="str">
        <f>IF(I6&lt;I7+I8,"Fehler","")</f>
        <v/>
      </c>
      <c r="H6" s="263" t="s">
        <v>511</v>
      </c>
      <c r="I6" s="264"/>
    </row>
    <row r="7" spans="1:16" ht="15" customHeight="1" x14ac:dyDescent="0.25">
      <c r="A7" s="549"/>
      <c r="B7" s="553" t="s">
        <v>279</v>
      </c>
      <c r="C7" s="267" t="s">
        <v>340</v>
      </c>
      <c r="D7" s="268" t="str">
        <f>IF(F7&gt;F6,"Fehler","")</f>
        <v/>
      </c>
      <c r="E7" s="269" t="s">
        <v>280</v>
      </c>
      <c r="F7" s="270"/>
      <c r="G7" s="268" t="str">
        <f>IF(I7&gt;I6,"Fehler","")</f>
        <v/>
      </c>
      <c r="H7" s="269" t="s">
        <v>281</v>
      </c>
      <c r="I7" s="270"/>
    </row>
    <row r="8" spans="1:16" ht="15" customHeight="1" x14ac:dyDescent="0.25">
      <c r="A8" s="549"/>
      <c r="B8" s="553"/>
      <c r="C8" s="267" t="s">
        <v>534</v>
      </c>
      <c r="D8" s="268" t="str">
        <f>IF(F8&gt;F6,"Fehler","")</f>
        <v/>
      </c>
      <c r="E8" s="269" t="s">
        <v>282</v>
      </c>
      <c r="F8" s="270"/>
      <c r="G8" s="268" t="str">
        <f>IF(I8&gt;I6,"Fehler","")</f>
        <v/>
      </c>
      <c r="H8" s="269" t="s">
        <v>283</v>
      </c>
      <c r="I8" s="270"/>
    </row>
    <row r="9" spans="1:16" ht="15" customHeight="1" thickBot="1" x14ac:dyDescent="0.3">
      <c r="A9" s="550"/>
      <c r="B9" s="554" t="s">
        <v>516</v>
      </c>
      <c r="C9" s="555"/>
      <c r="D9" s="265" t="str">
        <f>IF(F9&gt;F5,"Fehler","")</f>
        <v/>
      </c>
      <c r="E9" s="266" t="s">
        <v>512</v>
      </c>
      <c r="F9" s="189"/>
      <c r="G9" s="265" t="str">
        <f>IF(I9&gt;I5,"Fehler","")</f>
        <v/>
      </c>
      <c r="H9" s="266" t="s">
        <v>513</v>
      </c>
      <c r="I9" s="189"/>
    </row>
    <row r="10" spans="1:16" ht="15" customHeight="1" thickBot="1" x14ac:dyDescent="0.3"/>
    <row r="11" spans="1:16" ht="15" customHeight="1" x14ac:dyDescent="0.25">
      <c r="A11" s="567" t="s">
        <v>203</v>
      </c>
      <c r="B11" s="568"/>
      <c r="C11" s="569"/>
      <c r="D11" s="143"/>
      <c r="E11" s="542" t="s">
        <v>0</v>
      </c>
      <c r="F11" s="530" t="str">
        <f>"Stand am 31.12."&amp;(RIGHT(Allgemeines!E21,4)-1)&amp;"
in vollen Euro"</f>
        <v>Stand am 31.12.2023
in vollen Euro</v>
      </c>
      <c r="G11" s="144"/>
      <c r="H11" s="542" t="s">
        <v>0</v>
      </c>
      <c r="I11" s="530" t="str">
        <f>"Stand am
"&amp;Allgemeines!E21 &amp; "
in vollen Euro"</f>
        <v>Stand am
31.12.2024
in vollen Euro</v>
      </c>
    </row>
    <row r="12" spans="1:16" ht="15" customHeight="1" x14ac:dyDescent="0.25">
      <c r="A12" s="570"/>
      <c r="B12" s="571"/>
      <c r="C12" s="572"/>
      <c r="D12" s="145"/>
      <c r="E12" s="545"/>
      <c r="F12" s="531"/>
      <c r="G12" s="146"/>
      <c r="H12" s="545"/>
      <c r="I12" s="531"/>
    </row>
    <row r="13" spans="1:16" ht="15" customHeight="1" x14ac:dyDescent="0.25">
      <c r="A13" s="573"/>
      <c r="B13" s="574"/>
      <c r="C13" s="575"/>
      <c r="D13" s="147"/>
      <c r="E13" s="546"/>
      <c r="F13" s="532"/>
      <c r="G13" s="148"/>
      <c r="H13" s="546"/>
      <c r="I13" s="532"/>
    </row>
    <row r="14" spans="1:16" ht="15" customHeight="1" x14ac:dyDescent="0.25">
      <c r="A14" s="579" t="s">
        <v>204</v>
      </c>
      <c r="B14" s="580"/>
      <c r="C14" s="581"/>
      <c r="D14" s="149"/>
      <c r="E14" s="150" t="s">
        <v>240</v>
      </c>
      <c r="F14" s="142"/>
      <c r="G14" s="149"/>
      <c r="H14" s="150" t="s">
        <v>207</v>
      </c>
      <c r="I14" s="142"/>
    </row>
    <row r="15" spans="1:16" ht="15" customHeight="1" x14ac:dyDescent="0.25">
      <c r="A15" s="582" t="s">
        <v>205</v>
      </c>
      <c r="B15" s="583"/>
      <c r="C15" s="584"/>
      <c r="D15" s="151"/>
      <c r="E15" s="152" t="s">
        <v>208</v>
      </c>
      <c r="F15" s="153"/>
      <c r="G15" s="151"/>
      <c r="H15" s="152" t="s">
        <v>247</v>
      </c>
      <c r="I15" s="153"/>
    </row>
    <row r="16" spans="1:16" ht="15" customHeight="1" x14ac:dyDescent="0.25">
      <c r="A16" s="582" t="s">
        <v>206</v>
      </c>
      <c r="B16" s="583"/>
      <c r="C16" s="584"/>
      <c r="D16" s="151"/>
      <c r="E16" s="152" t="s">
        <v>241</v>
      </c>
      <c r="F16" s="142"/>
      <c r="G16" s="151"/>
      <c r="H16" s="152" t="s">
        <v>248</v>
      </c>
      <c r="I16" s="142"/>
    </row>
    <row r="17" spans="1:12" ht="30" customHeight="1" x14ac:dyDescent="0.25">
      <c r="A17" s="585" t="s">
        <v>465</v>
      </c>
      <c r="B17" s="586"/>
      <c r="C17" s="581"/>
      <c r="D17" s="154"/>
      <c r="E17" s="150" t="s">
        <v>242</v>
      </c>
      <c r="F17" s="142"/>
      <c r="G17" s="154"/>
      <c r="H17" s="150" t="s">
        <v>249</v>
      </c>
      <c r="I17" s="153"/>
    </row>
    <row r="18" spans="1:12" ht="15" customHeight="1" x14ac:dyDescent="0.25">
      <c r="A18" s="582" t="s">
        <v>213</v>
      </c>
      <c r="B18" s="583"/>
      <c r="C18" s="584"/>
      <c r="D18" s="154"/>
      <c r="E18" s="152" t="s">
        <v>243</v>
      </c>
      <c r="F18" s="153"/>
      <c r="G18" s="154"/>
      <c r="H18" s="152" t="s">
        <v>250</v>
      </c>
      <c r="I18" s="153"/>
    </row>
    <row r="19" spans="1:12" ht="19.899999999999999" customHeight="1" thickBot="1" x14ac:dyDescent="0.3">
      <c r="A19" s="504" t="s">
        <v>234</v>
      </c>
      <c r="B19" s="505"/>
      <c r="C19" s="506"/>
      <c r="D19" s="155"/>
      <c r="E19" s="156" t="s">
        <v>244</v>
      </c>
      <c r="F19" s="157">
        <f>SUM(F14:F18)</f>
        <v>0</v>
      </c>
      <c r="G19" s="155"/>
      <c r="H19" s="158" t="s">
        <v>251</v>
      </c>
      <c r="I19" s="157">
        <f>SUM(I14:I18)</f>
        <v>0</v>
      </c>
    </row>
    <row r="20" spans="1:12" ht="15" customHeight="1" thickBot="1" x14ac:dyDescent="0.3"/>
    <row r="21" spans="1:12" ht="25.15" customHeight="1" thickBot="1" x14ac:dyDescent="0.3">
      <c r="A21" s="576" t="s">
        <v>329</v>
      </c>
      <c r="B21" s="577"/>
      <c r="C21" s="577"/>
      <c r="D21" s="577"/>
      <c r="E21" s="577"/>
      <c r="F21" s="578"/>
      <c r="G21" s="159"/>
      <c r="H21" s="160" t="s">
        <v>214</v>
      </c>
      <c r="I21" s="161">
        <f>Kassenkredite!H59+Wertpapiere!P15+Kredite!Q41+I5+I19</f>
        <v>0</v>
      </c>
    </row>
    <row r="22" spans="1:12" ht="19.899999999999999" customHeight="1" thickBot="1" x14ac:dyDescent="0.3"/>
    <row r="23" spans="1:12" ht="15" customHeight="1" x14ac:dyDescent="0.25">
      <c r="A23" s="517" t="s">
        <v>272</v>
      </c>
      <c r="B23" s="518"/>
      <c r="C23" s="518"/>
      <c r="D23" s="162"/>
      <c r="E23" s="527" t="s">
        <v>0</v>
      </c>
      <c r="F23" s="530" t="str">
        <f>"Stand am 31.12."&amp;(RIGHT(Allgemeines!E21,4)-1)&amp;"
in vollen Euro"</f>
        <v>Stand am 31.12.2023
in vollen Euro</v>
      </c>
      <c r="G23" s="144"/>
      <c r="H23" s="542" t="s">
        <v>0</v>
      </c>
      <c r="I23" s="530" t="str">
        <f>"Stand am
"&amp;Allgemeines!E21 &amp; "
in vollen Euro"</f>
        <v>Stand am
31.12.2024
in vollen Euro</v>
      </c>
    </row>
    <row r="24" spans="1:12" ht="15" customHeight="1" x14ac:dyDescent="0.25">
      <c r="A24" s="519"/>
      <c r="B24" s="520"/>
      <c r="C24" s="520"/>
      <c r="D24" s="163"/>
      <c r="E24" s="556"/>
      <c r="F24" s="538"/>
      <c r="G24" s="146"/>
      <c r="H24" s="545"/>
      <c r="I24" s="538"/>
    </row>
    <row r="25" spans="1:12" ht="15" customHeight="1" x14ac:dyDescent="0.25">
      <c r="A25" s="540"/>
      <c r="B25" s="541"/>
      <c r="C25" s="541"/>
      <c r="D25" s="164"/>
      <c r="E25" s="557"/>
      <c r="F25" s="539"/>
      <c r="G25" s="148"/>
      <c r="H25" s="546"/>
      <c r="I25" s="539"/>
    </row>
    <row r="26" spans="1:12" ht="15" customHeight="1" x14ac:dyDescent="0.25">
      <c r="A26" s="533" t="s">
        <v>277</v>
      </c>
      <c r="B26" s="534"/>
      <c r="C26" s="534"/>
      <c r="D26" s="165"/>
      <c r="E26" s="141" t="s">
        <v>273</v>
      </c>
      <c r="F26" s="142"/>
      <c r="G26" s="165"/>
      <c r="H26" s="166" t="s">
        <v>275</v>
      </c>
      <c r="I26" s="142"/>
    </row>
    <row r="27" spans="1:12" ht="15" customHeight="1" thickBot="1" x14ac:dyDescent="0.3">
      <c r="A27" s="535" t="s">
        <v>341</v>
      </c>
      <c r="B27" s="536"/>
      <c r="C27" s="537"/>
      <c r="D27" s="167"/>
      <c r="E27" s="168" t="s">
        <v>274</v>
      </c>
      <c r="F27" s="169"/>
      <c r="G27" s="167"/>
      <c r="H27" s="170" t="s">
        <v>276</v>
      </c>
      <c r="I27" s="169"/>
    </row>
    <row r="28" spans="1:12" s="174" customFormat="1" ht="15" customHeight="1" thickBot="1" x14ac:dyDescent="0.3">
      <c r="A28" s="171"/>
      <c r="B28" s="171"/>
      <c r="C28" s="171"/>
      <c r="D28" s="171"/>
      <c r="E28" s="172"/>
      <c r="F28" s="173"/>
      <c r="G28" s="173"/>
      <c r="H28" s="172"/>
      <c r="I28" s="173"/>
    </row>
    <row r="29" spans="1:12" ht="15" customHeight="1" x14ac:dyDescent="0.25">
      <c r="A29" s="517" t="s">
        <v>460</v>
      </c>
      <c r="B29" s="518"/>
      <c r="C29" s="518"/>
      <c r="D29" s="524" t="s">
        <v>255</v>
      </c>
      <c r="E29" s="527" t="s">
        <v>0</v>
      </c>
      <c r="F29" s="530" t="str">
        <f>"Stand am 31.12."&amp;(RIGHT(Allgemeines!$E$21,4)-1)&amp;"
in vollen Euro"</f>
        <v>Stand am 31.12.2023
in vollen Euro</v>
      </c>
      <c r="G29" s="524" t="s">
        <v>255</v>
      </c>
      <c r="H29" s="542" t="s">
        <v>0</v>
      </c>
      <c r="I29" s="530" t="str">
        <f>"Zugänge vom 01.01. bis "&amp;RIGHT(Allgemeines!E21,10)&amp;"
in vollen Euro"</f>
        <v>Zugänge vom 01.01. bis 31.12.2024
in vollen Euro</v>
      </c>
      <c r="J29" s="524" t="s">
        <v>255</v>
      </c>
      <c r="K29" s="527" t="s">
        <v>0</v>
      </c>
      <c r="L29" s="530" t="str">
        <f>"Stand am "&amp;Allgemeines!E21 &amp; "
in vollen Euro"</f>
        <v>Stand am 31.12.2024
in vollen Euro</v>
      </c>
    </row>
    <row r="30" spans="1:12" ht="15" customHeight="1" x14ac:dyDescent="0.25">
      <c r="A30" s="519"/>
      <c r="B30" s="520"/>
      <c r="C30" s="520"/>
      <c r="D30" s="525"/>
      <c r="E30" s="528"/>
      <c r="F30" s="538"/>
      <c r="G30" s="525"/>
      <c r="H30" s="543"/>
      <c r="I30" s="531"/>
      <c r="J30" s="525"/>
      <c r="K30" s="528"/>
      <c r="L30" s="531"/>
    </row>
    <row r="31" spans="1:12" ht="15" customHeight="1" x14ac:dyDescent="0.25">
      <c r="A31" s="540"/>
      <c r="B31" s="541"/>
      <c r="C31" s="541"/>
      <c r="D31" s="526"/>
      <c r="E31" s="529"/>
      <c r="F31" s="539"/>
      <c r="G31" s="526"/>
      <c r="H31" s="544"/>
      <c r="I31" s="532"/>
      <c r="J31" s="526"/>
      <c r="K31" s="529"/>
      <c r="L31" s="532"/>
    </row>
    <row r="32" spans="1:12" ht="15" customHeight="1" x14ac:dyDescent="0.25">
      <c r="A32" s="533" t="s">
        <v>343</v>
      </c>
      <c r="B32" s="534"/>
      <c r="C32" s="534"/>
      <c r="D32" s="175"/>
      <c r="E32" s="141" t="s">
        <v>344</v>
      </c>
      <c r="F32" s="176"/>
      <c r="G32" s="177"/>
      <c r="H32" s="166" t="s">
        <v>345</v>
      </c>
      <c r="I32" s="176"/>
      <c r="J32" s="175"/>
      <c r="K32" s="166" t="s">
        <v>346</v>
      </c>
      <c r="L32" s="176"/>
    </row>
    <row r="33" spans="1:12" ht="15" customHeight="1" thickBot="1" x14ac:dyDescent="0.3">
      <c r="A33" s="535" t="s">
        <v>462</v>
      </c>
      <c r="B33" s="536"/>
      <c r="C33" s="537"/>
      <c r="D33" s="178" t="str">
        <f>IF(F33&gt;F32,"Fehler","")</f>
        <v/>
      </c>
      <c r="E33" s="168" t="s">
        <v>347</v>
      </c>
      <c r="F33" s="169"/>
      <c r="G33" s="178" t="str">
        <f>IF(I33&gt;I32,"Fehler","")</f>
        <v/>
      </c>
      <c r="H33" s="170" t="s">
        <v>348</v>
      </c>
      <c r="I33" s="169"/>
      <c r="J33" s="178" t="str">
        <f>IF(L33&gt;L32,"Fehler","")</f>
        <v/>
      </c>
      <c r="K33" s="170" t="s">
        <v>349</v>
      </c>
      <c r="L33" s="169"/>
    </row>
    <row r="34" spans="1:12" s="174" customFormat="1" ht="15" customHeight="1" thickBot="1" x14ac:dyDescent="0.3">
      <c r="A34" s="171"/>
      <c r="B34" s="171"/>
      <c r="C34" s="171"/>
      <c r="D34" s="171"/>
      <c r="E34" s="172"/>
      <c r="F34" s="173"/>
      <c r="G34" s="173"/>
      <c r="H34" s="172"/>
      <c r="I34" s="173"/>
    </row>
    <row r="35" spans="1:12" ht="22.5" customHeight="1" x14ac:dyDescent="0.25">
      <c r="A35" s="517" t="s">
        <v>514</v>
      </c>
      <c r="B35" s="518"/>
      <c r="C35" s="518"/>
      <c r="D35" s="507" t="s">
        <v>255</v>
      </c>
      <c r="E35" s="509" t="s">
        <v>0</v>
      </c>
      <c r="F35" s="511" t="str">
        <f>"Stand am 31.12."&amp;(RIGHT(Allgemeines!E21,4)-1)&amp;"
in vollen Euro"</f>
        <v>Stand am 31.12.2023
in vollen Euro</v>
      </c>
      <c r="G35" s="507" t="s">
        <v>255</v>
      </c>
      <c r="H35" s="509" t="s">
        <v>0</v>
      </c>
      <c r="I35" s="511" t="str">
        <f>"Stand am
"&amp;Allgemeines!E21 &amp; "
in vollen Euro"</f>
        <v>Stand am
31.12.2024
in vollen Euro</v>
      </c>
    </row>
    <row r="36" spans="1:12" ht="22.5" customHeight="1" x14ac:dyDescent="0.25">
      <c r="A36" s="519"/>
      <c r="B36" s="520"/>
      <c r="C36" s="520"/>
      <c r="D36" s="508"/>
      <c r="E36" s="510"/>
      <c r="F36" s="516"/>
      <c r="G36" s="508"/>
      <c r="H36" s="510"/>
      <c r="I36" s="512"/>
    </row>
    <row r="37" spans="1:12" ht="15" customHeight="1" x14ac:dyDescent="0.25">
      <c r="A37" s="501" t="s">
        <v>339</v>
      </c>
      <c r="B37" s="502"/>
      <c r="C37" s="503"/>
      <c r="D37" s="179"/>
      <c r="E37" s="180" t="s">
        <v>330</v>
      </c>
      <c r="F37" s="142"/>
      <c r="G37" s="179"/>
      <c r="H37" s="180" t="s">
        <v>332</v>
      </c>
      <c r="I37" s="181"/>
    </row>
    <row r="38" spans="1:12" ht="30" customHeight="1" thickBot="1" x14ac:dyDescent="0.3">
      <c r="A38" s="513" t="s">
        <v>535</v>
      </c>
      <c r="B38" s="514"/>
      <c r="C38" s="515"/>
      <c r="D38" s="188" t="str">
        <f>IF(F38&gt;F37,"Fehler","")</f>
        <v/>
      </c>
      <c r="E38" s="274" t="s">
        <v>336</v>
      </c>
      <c r="F38" s="169"/>
      <c r="G38" s="188" t="str">
        <f>IF(I38&gt;I37,"Fehler","")</f>
        <v/>
      </c>
      <c r="H38" s="274" t="s">
        <v>337</v>
      </c>
      <c r="I38" s="275"/>
    </row>
    <row r="39" spans="1:12" ht="15" customHeight="1" x14ac:dyDescent="0.25">
      <c r="A39" s="521" t="s">
        <v>338</v>
      </c>
      <c r="B39" s="522"/>
      <c r="C39" s="523"/>
      <c r="D39" s="271"/>
      <c r="E39" s="272" t="s">
        <v>331</v>
      </c>
      <c r="F39" s="153"/>
      <c r="G39" s="271"/>
      <c r="H39" s="272" t="s">
        <v>333</v>
      </c>
      <c r="I39" s="273"/>
    </row>
    <row r="40" spans="1:12" ht="15" customHeight="1" x14ac:dyDescent="0.25">
      <c r="A40" s="501" t="s">
        <v>466</v>
      </c>
      <c r="B40" s="502"/>
      <c r="C40" s="503"/>
      <c r="D40" s="140" t="str">
        <f>IF(F40&gt;F39,"Fehler","")</f>
        <v/>
      </c>
      <c r="E40" s="182" t="s">
        <v>334</v>
      </c>
      <c r="F40" s="142"/>
      <c r="G40" s="140" t="str">
        <f>IF(I40&gt;I39,"Fehler","")</f>
        <v/>
      </c>
      <c r="H40" s="182" t="s">
        <v>335</v>
      </c>
      <c r="I40" s="181"/>
    </row>
    <row r="41" spans="1:12" ht="25.15" customHeight="1" thickBot="1" x14ac:dyDescent="0.3">
      <c r="A41" s="504" t="s">
        <v>234</v>
      </c>
      <c r="B41" s="505"/>
      <c r="C41" s="506"/>
      <c r="D41" s="155"/>
      <c r="E41" s="156" t="s">
        <v>245</v>
      </c>
      <c r="F41" s="157">
        <f>F37+F39</f>
        <v>0</v>
      </c>
      <c r="G41" s="183"/>
      <c r="H41" s="156" t="s">
        <v>211</v>
      </c>
      <c r="I41" s="184">
        <f>I37+I39</f>
        <v>0</v>
      </c>
    </row>
  </sheetData>
  <sheetProtection sheet="1" selectLockedCells="1"/>
  <mergeCells count="55">
    <mergeCell ref="H11:H13"/>
    <mergeCell ref="A19:C19"/>
    <mergeCell ref="A21:F21"/>
    <mergeCell ref="A23:C25"/>
    <mergeCell ref="E23:E25"/>
    <mergeCell ref="F23:F25"/>
    <mergeCell ref="A14:C14"/>
    <mergeCell ref="A15:C15"/>
    <mergeCell ref="A16:C16"/>
    <mergeCell ref="A17:C17"/>
    <mergeCell ref="A18:C18"/>
    <mergeCell ref="I11:I13"/>
    <mergeCell ref="I2:I4"/>
    <mergeCell ref="A5:C5"/>
    <mergeCell ref="A6:A9"/>
    <mergeCell ref="B6:C6"/>
    <mergeCell ref="B7:B8"/>
    <mergeCell ref="B9:C9"/>
    <mergeCell ref="H2:H4"/>
    <mergeCell ref="G2:G4"/>
    <mergeCell ref="F2:F4"/>
    <mergeCell ref="D2:D4"/>
    <mergeCell ref="E2:E4"/>
    <mergeCell ref="A2:C4"/>
    <mergeCell ref="A11:C13"/>
    <mergeCell ref="E11:E13"/>
    <mergeCell ref="F11:F13"/>
    <mergeCell ref="I23:I25"/>
    <mergeCell ref="A26:C26"/>
    <mergeCell ref="A27:C27"/>
    <mergeCell ref="A29:C31"/>
    <mergeCell ref="D29:D31"/>
    <mergeCell ref="E29:E31"/>
    <mergeCell ref="F29:F31"/>
    <mergeCell ref="G29:G31"/>
    <mergeCell ref="H29:H31"/>
    <mergeCell ref="I29:I31"/>
    <mergeCell ref="H23:H25"/>
    <mergeCell ref="J29:J31"/>
    <mergeCell ref="K29:K31"/>
    <mergeCell ref="L29:L31"/>
    <mergeCell ref="A32:C32"/>
    <mergeCell ref="A33:C33"/>
    <mergeCell ref="A40:C40"/>
    <mergeCell ref="A41:C41"/>
    <mergeCell ref="G35:G36"/>
    <mergeCell ref="H35:H36"/>
    <mergeCell ref="I35:I36"/>
    <mergeCell ref="A37:C37"/>
    <mergeCell ref="A38:C38"/>
    <mergeCell ref="E35:E36"/>
    <mergeCell ref="F35:F36"/>
    <mergeCell ref="A35:C36"/>
    <mergeCell ref="A39:C39"/>
    <mergeCell ref="D35:D36"/>
  </mergeCells>
  <phoneticPr fontId="2" type="noConversion"/>
  <conditionalFormatting sqref="D7:D8">
    <cfRule type="cellIs" dxfId="154" priority="28" stopIfTrue="1" operator="equal">
      <formula>"Fehler"</formula>
    </cfRule>
    <cfRule type="cellIs" dxfId="153" priority="29" stopIfTrue="1" operator="equal">
      <formula>"richtig"</formula>
    </cfRule>
  </conditionalFormatting>
  <conditionalFormatting sqref="D38">
    <cfRule type="cellIs" dxfId="152" priority="26" stopIfTrue="1" operator="equal">
      <formula>"Fehler"</formula>
    </cfRule>
    <cfRule type="cellIs" dxfId="151" priority="27" stopIfTrue="1" operator="equal">
      <formula>"richtig"</formula>
    </cfRule>
  </conditionalFormatting>
  <conditionalFormatting sqref="G38">
    <cfRule type="cellIs" dxfId="150" priority="24" stopIfTrue="1" operator="equal">
      <formula>"Fehler"</formula>
    </cfRule>
    <cfRule type="cellIs" dxfId="149" priority="25" stopIfTrue="1" operator="equal">
      <formula>"richtig"</formula>
    </cfRule>
  </conditionalFormatting>
  <conditionalFormatting sqref="G40">
    <cfRule type="cellIs" dxfId="148" priority="22" stopIfTrue="1" operator="equal">
      <formula>"Fehler"</formula>
    </cfRule>
    <cfRule type="cellIs" dxfId="147" priority="23" stopIfTrue="1" operator="equal">
      <formula>"richtig"</formula>
    </cfRule>
  </conditionalFormatting>
  <conditionalFormatting sqref="D40">
    <cfRule type="cellIs" dxfId="146" priority="20" stopIfTrue="1" operator="equal">
      <formula>"Fehler"</formula>
    </cfRule>
    <cfRule type="cellIs" dxfId="145" priority="21" stopIfTrue="1" operator="equal">
      <formula>"richtig"</formula>
    </cfRule>
  </conditionalFormatting>
  <conditionalFormatting sqref="J33">
    <cfRule type="cellIs" dxfId="144" priority="17" stopIfTrue="1" operator="equal">
      <formula>"richtig"</formula>
    </cfRule>
    <cfRule type="cellIs" dxfId="143" priority="18" stopIfTrue="1" operator="equal">
      <formula>"Fehler"</formula>
    </cfRule>
    <cfRule type="cellIs" dxfId="142" priority="19" stopIfTrue="1" operator="equal">
      <formula>"x"</formula>
    </cfRule>
  </conditionalFormatting>
  <conditionalFormatting sqref="D33">
    <cfRule type="cellIs" dxfId="141" priority="14" stopIfTrue="1" operator="equal">
      <formula>"richtig"</formula>
    </cfRule>
    <cfRule type="cellIs" dxfId="140" priority="15" stopIfTrue="1" operator="equal">
      <formula>"Fehler"</formula>
    </cfRule>
    <cfRule type="cellIs" dxfId="139" priority="16" stopIfTrue="1" operator="equal">
      <formula>"x"</formula>
    </cfRule>
  </conditionalFormatting>
  <conditionalFormatting sqref="G33">
    <cfRule type="cellIs" dxfId="138" priority="11" stopIfTrue="1" operator="equal">
      <formula>"richtig"</formula>
    </cfRule>
    <cfRule type="cellIs" dxfId="137" priority="12" stopIfTrue="1" operator="equal">
      <formula>"Fehler"</formula>
    </cfRule>
    <cfRule type="cellIs" dxfId="136" priority="13" stopIfTrue="1" operator="equal">
      <formula>"x"</formula>
    </cfRule>
  </conditionalFormatting>
  <conditionalFormatting sqref="D5:D6">
    <cfRule type="cellIs" dxfId="135" priority="9" stopIfTrue="1" operator="equal">
      <formula>"Fehler"</formula>
    </cfRule>
    <cfRule type="cellIs" dxfId="134" priority="10" stopIfTrue="1" operator="equal">
      <formula>"richtig"</formula>
    </cfRule>
  </conditionalFormatting>
  <conditionalFormatting sqref="G7:G8">
    <cfRule type="cellIs" dxfId="133" priority="5" stopIfTrue="1" operator="equal">
      <formula>"Fehler"</formula>
    </cfRule>
    <cfRule type="cellIs" dxfId="132" priority="6" stopIfTrue="1" operator="equal">
      <formula>"richtig"</formula>
    </cfRule>
  </conditionalFormatting>
  <conditionalFormatting sqref="G9">
    <cfRule type="cellIs" dxfId="131" priority="1" stopIfTrue="1" operator="equal">
      <formula>"Fehler"</formula>
    </cfRule>
    <cfRule type="cellIs" dxfId="130" priority="2" stopIfTrue="1" operator="equal">
      <formula>"richtig"</formula>
    </cfRule>
  </conditionalFormatting>
  <conditionalFormatting sqref="G5:G6">
    <cfRule type="cellIs" dxfId="129" priority="3" stopIfTrue="1" operator="equal">
      <formula>"Fehler"</formula>
    </cfRule>
    <cfRule type="cellIs" dxfId="128" priority="4" stopIfTrue="1" operator="equal">
      <formula>"richtig"</formula>
    </cfRule>
  </conditionalFormatting>
  <conditionalFormatting sqref="D9">
    <cfRule type="cellIs" dxfId="127" priority="7" stopIfTrue="1" operator="equal">
      <formula>"Fehler"</formula>
    </cfRule>
    <cfRule type="cellIs" dxfId="126" priority="8" stopIfTrue="1" operator="equal">
      <formula>"richtig"</formula>
    </cfRule>
  </conditionalFormatting>
  <dataValidations count="1">
    <dataValidation type="whole" operator="greaterThanOrEqual" allowBlank="1" showInputMessage="1" showErrorMessage="1" errorTitle="Zahlenformat" error="Bitte in vollen Euro eingeben!_x000a_Negative Werte sind nicht zulässig." sqref="I41 F41 I5:I9 F26:G27 I26:I27 F5:F9 I14:I18 F14:G18 F37:F38" xr:uid="{00000000-0002-0000-0400-000000000000}">
      <formula1>0</formula1>
    </dataValidation>
  </dataValidations>
  <pageMargins left="0.78740157480314965" right="0.78740157480314965" top="0.39370078740157483" bottom="0.19685039370078741" header="0.11811023622047245" footer="0"/>
  <pageSetup paperSize="9" scale="66" fitToHeight="0" orientation="landscape" horizontalDpi="1200"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I13"/>
  <sheetViews>
    <sheetView zoomScaleNormal="100" workbookViewId="0">
      <selection activeCell="E3" sqref="E3"/>
    </sheetView>
  </sheetViews>
  <sheetFormatPr baseColWidth="10" defaultRowHeight="12.5" x14ac:dyDescent="0.25"/>
  <cols>
    <col min="1" max="1" width="10.7265625" customWidth="1"/>
    <col min="2" max="2" width="34.26953125" customWidth="1"/>
    <col min="3" max="3" width="15.7265625" customWidth="1"/>
    <col min="4" max="4" width="11.7265625" customWidth="1"/>
    <col min="5" max="5" width="20.7265625" customWidth="1"/>
    <col min="6" max="6" width="11.7265625" customWidth="1"/>
    <col min="7" max="7" width="20.7265625" customWidth="1"/>
    <col min="8" max="8" width="11.7265625" customWidth="1"/>
    <col min="9" max="9" width="20.7265625" customWidth="1"/>
  </cols>
  <sheetData>
    <row r="1" spans="1:9" s="2" customFormat="1" ht="30" customHeight="1" thickBot="1" x14ac:dyDescent="0.3">
      <c r="A1" s="81" t="str">
        <f>"Berichtsstellennummer: "&amp;Allgemeines!E24</f>
        <v xml:space="preserve">Berichtsstellennummer: </v>
      </c>
      <c r="C1" s="1"/>
      <c r="E1" s="82"/>
      <c r="G1" s="82"/>
      <c r="I1" s="82"/>
    </row>
    <row r="2" spans="1:9" s="3" customFormat="1" ht="60" customHeight="1" x14ac:dyDescent="0.25">
      <c r="A2" s="595" t="s">
        <v>286</v>
      </c>
      <c r="B2" s="596"/>
      <c r="C2" s="597"/>
      <c r="D2" s="80" t="s">
        <v>0</v>
      </c>
      <c r="E2" s="76" t="str">
        <f>"Kassenkredite
vom 01.01. bis "&amp;RIGHT(Allgemeines!$E$21,10)&amp;"
in vollen Euro"</f>
        <v>Kassenkredite
vom 01.01. bis 31.12.2024
in vollen Euro</v>
      </c>
      <c r="F2" s="185" t="s">
        <v>0</v>
      </c>
      <c r="G2" s="76" t="str">
        <f>"Kredite
vom 01.01. bis "&amp;RIGHT(Allgemeines!$E$21,10)&amp;"
in vollen Euro"</f>
        <v>Kredite
vom 01.01. bis 31.12.2024
in vollen Euro</v>
      </c>
      <c r="H2" s="185" t="s">
        <v>0</v>
      </c>
      <c r="I2" s="76" t="str">
        <f>"Wertpapierschulden
vom 01.01. bis "&amp;RIGHT(Allgemeines!$E$21,10)&amp;"
in vollen Euro"</f>
        <v>Wertpapierschulden
vom 01.01. bis 31.12.2024
in vollen Euro</v>
      </c>
    </row>
    <row r="3" spans="1:9" s="5" customFormat="1" ht="30" customHeight="1" x14ac:dyDescent="0.25">
      <c r="A3" s="598" t="s">
        <v>268</v>
      </c>
      <c r="B3" s="591" t="s">
        <v>287</v>
      </c>
      <c r="C3" s="594"/>
      <c r="D3" s="63" t="s">
        <v>288</v>
      </c>
      <c r="E3" s="49"/>
      <c r="F3" s="63" t="s">
        <v>289</v>
      </c>
      <c r="G3" s="49"/>
      <c r="H3" s="63" t="s">
        <v>290</v>
      </c>
      <c r="I3" s="49"/>
    </row>
    <row r="4" spans="1:9" s="5" customFormat="1" ht="30" customHeight="1" x14ac:dyDescent="0.25">
      <c r="A4" s="593"/>
      <c r="B4" s="591" t="s">
        <v>291</v>
      </c>
      <c r="C4" s="594"/>
      <c r="D4" s="63" t="s">
        <v>292</v>
      </c>
      <c r="E4" s="68"/>
      <c r="F4" s="63" t="s">
        <v>293</v>
      </c>
      <c r="G4" s="68"/>
      <c r="H4" s="63" t="s">
        <v>294</v>
      </c>
      <c r="I4" s="68"/>
    </row>
    <row r="5" spans="1:9" s="5" customFormat="1" ht="30" customHeight="1" x14ac:dyDescent="0.25">
      <c r="A5" s="593"/>
      <c r="B5" s="591" t="s">
        <v>295</v>
      </c>
      <c r="C5" s="594"/>
      <c r="D5" s="63" t="s">
        <v>296</v>
      </c>
      <c r="E5" s="49"/>
      <c r="F5" s="63" t="s">
        <v>297</v>
      </c>
      <c r="G5" s="49"/>
      <c r="H5" s="63" t="s">
        <v>298</v>
      </c>
      <c r="I5" s="49"/>
    </row>
    <row r="6" spans="1:9" s="5" customFormat="1" ht="30" customHeight="1" x14ac:dyDescent="0.25">
      <c r="A6" s="593"/>
      <c r="B6" s="591" t="s">
        <v>299</v>
      </c>
      <c r="C6" s="594"/>
      <c r="D6" s="63" t="s">
        <v>300</v>
      </c>
      <c r="E6" s="49"/>
      <c r="F6" s="63" t="s">
        <v>301</v>
      </c>
      <c r="G6" s="49"/>
      <c r="H6" s="63" t="s">
        <v>302</v>
      </c>
      <c r="I6" s="49"/>
    </row>
    <row r="7" spans="1:9" s="5" customFormat="1" ht="30" customHeight="1" x14ac:dyDescent="0.25">
      <c r="A7" s="593"/>
      <c r="B7" s="600" t="s">
        <v>517</v>
      </c>
      <c r="C7" s="594"/>
      <c r="D7" s="63" t="s">
        <v>303</v>
      </c>
      <c r="E7" s="68"/>
      <c r="F7" s="63" t="s">
        <v>304</v>
      </c>
      <c r="G7" s="68"/>
      <c r="H7" s="63" t="s">
        <v>305</v>
      </c>
      <c r="I7" s="68"/>
    </row>
    <row r="8" spans="1:9" s="5" customFormat="1" ht="30" customHeight="1" x14ac:dyDescent="0.25">
      <c r="A8" s="593"/>
      <c r="B8" s="601" t="s">
        <v>306</v>
      </c>
      <c r="C8" s="602"/>
      <c r="D8" s="63" t="s">
        <v>307</v>
      </c>
      <c r="E8" s="49"/>
      <c r="F8" s="63" t="s">
        <v>308</v>
      </c>
      <c r="G8" s="49"/>
      <c r="H8" s="63" t="s">
        <v>309</v>
      </c>
      <c r="I8" s="49"/>
    </row>
    <row r="9" spans="1:9" s="3" customFormat="1" ht="30" customHeight="1" thickBot="1" x14ac:dyDescent="0.3">
      <c r="A9" s="599"/>
      <c r="B9" s="603" t="s">
        <v>310</v>
      </c>
      <c r="C9" s="604"/>
      <c r="D9" s="277" t="s">
        <v>311</v>
      </c>
      <c r="E9" s="278"/>
      <c r="F9" s="277" t="s">
        <v>312</v>
      </c>
      <c r="G9" s="278"/>
      <c r="H9" s="277" t="s">
        <v>313</v>
      </c>
      <c r="I9" s="278"/>
    </row>
    <row r="10" spans="1:9" s="3" customFormat="1" ht="30" customHeight="1" x14ac:dyDescent="0.25">
      <c r="A10" s="593" t="s">
        <v>269</v>
      </c>
      <c r="B10" s="589" t="s">
        <v>314</v>
      </c>
      <c r="C10" s="590"/>
      <c r="D10" s="276" t="s">
        <v>315</v>
      </c>
      <c r="E10" s="68"/>
      <c r="F10" s="276" t="s">
        <v>316</v>
      </c>
      <c r="G10" s="68"/>
      <c r="H10" s="276" t="s">
        <v>317</v>
      </c>
      <c r="I10" s="68"/>
    </row>
    <row r="11" spans="1:9" s="3" customFormat="1" ht="30" customHeight="1" x14ac:dyDescent="0.25">
      <c r="A11" s="593"/>
      <c r="B11" s="591" t="s">
        <v>318</v>
      </c>
      <c r="C11" s="594"/>
      <c r="D11" s="63" t="s">
        <v>319</v>
      </c>
      <c r="E11" s="49"/>
      <c r="F11" s="63" t="s">
        <v>320</v>
      </c>
      <c r="G11" s="49"/>
      <c r="H11" s="63" t="s">
        <v>321</v>
      </c>
      <c r="I11" s="49"/>
    </row>
    <row r="12" spans="1:9" s="3" customFormat="1" ht="30" customHeight="1" x14ac:dyDescent="0.25">
      <c r="A12" s="593"/>
      <c r="B12" s="591" t="s">
        <v>322</v>
      </c>
      <c r="C12" s="592"/>
      <c r="D12" s="63" t="s">
        <v>323</v>
      </c>
      <c r="E12" s="49"/>
      <c r="F12" s="63" t="s">
        <v>324</v>
      </c>
      <c r="G12" s="49"/>
      <c r="H12" s="63" t="s">
        <v>325</v>
      </c>
      <c r="I12" s="49"/>
    </row>
    <row r="13" spans="1:9" s="6" customFormat="1" ht="30" customHeight="1" thickBot="1" x14ac:dyDescent="0.35">
      <c r="A13" s="587" t="s">
        <v>234</v>
      </c>
      <c r="B13" s="588"/>
      <c r="C13" s="62"/>
      <c r="D13" s="64" t="s">
        <v>326</v>
      </c>
      <c r="E13" s="44">
        <f>SUM(E3:E12)</f>
        <v>0</v>
      </c>
      <c r="F13" s="64" t="s">
        <v>327</v>
      </c>
      <c r="G13" s="44">
        <f>SUM(G3:G12)</f>
        <v>0</v>
      </c>
      <c r="H13" s="64" t="s">
        <v>328</v>
      </c>
      <c r="I13" s="44">
        <f>SUM(I3:I12)</f>
        <v>0</v>
      </c>
    </row>
  </sheetData>
  <sheetProtection sheet="1" selectLockedCells="1"/>
  <mergeCells count="14">
    <mergeCell ref="A2:C2"/>
    <mergeCell ref="A3:A9"/>
    <mergeCell ref="B3:C3"/>
    <mergeCell ref="B4:C4"/>
    <mergeCell ref="B5:C5"/>
    <mergeCell ref="B6:C6"/>
    <mergeCell ref="B7:C7"/>
    <mergeCell ref="B8:C8"/>
    <mergeCell ref="B9:C9"/>
    <mergeCell ref="A13:B13"/>
    <mergeCell ref="B10:C10"/>
    <mergeCell ref="B12:C12"/>
    <mergeCell ref="A10:A12"/>
    <mergeCell ref="B11:C11"/>
  </mergeCells>
  <phoneticPr fontId="2" type="noConversion"/>
  <dataValidations count="1">
    <dataValidation type="whole" operator="greaterThanOrEqual" allowBlank="1" showInputMessage="1" showErrorMessage="1" errorTitle="Zahlenformat" error="Bitte in vollen Euro eingeben!_x000a_Negative Werte sind nicht zulässig." sqref="G3:G12 E3:E12 I3:I12" xr:uid="{00000000-0002-0000-0500-000000000000}">
      <formula1>0</formula1>
    </dataValidation>
  </dataValidations>
  <pageMargins left="0.78740157480314965" right="0.78740157480314965" top="0.39370078740157483" bottom="0.19685039370078741" header="0.11811023622047245" footer="0"/>
  <pageSetup paperSize="9" scale="77" fitToHeight="0" orientation="landscape" horizontalDpi="1200"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16B6-F758-43D0-BF08-EBAAF2AA21EA}">
  <sheetPr codeName="Tabelle10"/>
  <dimension ref="A1:F22"/>
  <sheetViews>
    <sheetView zoomScaleNormal="100" workbookViewId="0">
      <selection activeCell="B9" sqref="B9"/>
    </sheetView>
  </sheetViews>
  <sheetFormatPr baseColWidth="10" defaultColWidth="11.453125" defaultRowHeight="15" customHeight="1" x14ac:dyDescent="0.25"/>
  <cols>
    <col min="1" max="1" width="55.7265625" style="93" customWidth="1"/>
    <col min="2" max="2" width="13.7265625" style="93" customWidth="1"/>
    <col min="3" max="3" width="18.7265625" style="93" customWidth="1"/>
    <col min="4" max="4" width="13.7265625" style="93" customWidth="1"/>
    <col min="5" max="6" width="19.7265625" style="93" customWidth="1"/>
    <col min="7" max="16384" width="11.453125" style="93"/>
  </cols>
  <sheetData>
    <row r="1" spans="1:6" ht="30" customHeight="1" thickBot="1" x14ac:dyDescent="0.3">
      <c r="A1" s="71" t="str">
        <f>"Berichtsstellennummer: "&amp;Allgemeines!E24</f>
        <v xml:space="preserve">Berichtsstellennummer: </v>
      </c>
      <c r="B1" s="94"/>
      <c r="D1" s="297"/>
      <c r="E1" s="297"/>
      <c r="F1" s="297"/>
    </row>
    <row r="2" spans="1:6" ht="15" customHeight="1" x14ac:dyDescent="0.25">
      <c r="A2" s="608" t="s">
        <v>521</v>
      </c>
      <c r="B2" s="611" t="s">
        <v>0</v>
      </c>
      <c r="C2" s="424" t="str">
        <f>"Stand am 31.12."&amp;(RIGHT(Allgemeines!$E$21,4)-1)</f>
        <v>Stand am 31.12.2023</v>
      </c>
      <c r="D2" s="611" t="s">
        <v>0</v>
      </c>
      <c r="E2" s="424" t="str">
        <f>"Stand am "&amp;Allgemeines!$E$21</f>
        <v>Stand am 31.12.2024</v>
      </c>
      <c r="F2" s="297"/>
    </row>
    <row r="3" spans="1:6" ht="15" customHeight="1" x14ac:dyDescent="0.25">
      <c r="A3" s="609"/>
      <c r="B3" s="612"/>
      <c r="C3" s="473"/>
      <c r="D3" s="612"/>
      <c r="E3" s="425"/>
      <c r="F3" s="297"/>
    </row>
    <row r="4" spans="1:6" ht="15" customHeight="1" x14ac:dyDescent="0.25">
      <c r="A4" s="610"/>
      <c r="B4" s="613"/>
      <c r="C4" s="474"/>
      <c r="D4" s="613"/>
      <c r="E4" s="426"/>
      <c r="F4" s="297"/>
    </row>
    <row r="5" spans="1:6" ht="30" customHeight="1" x14ac:dyDescent="0.25">
      <c r="A5" s="321" t="s">
        <v>527</v>
      </c>
      <c r="B5" s="322" t="s">
        <v>542</v>
      </c>
      <c r="C5" s="332">
        <f>SUM(Kassenkredite!F24:F38)+Wertpapiere!F15+SUM(Kredite!G26:G40)</f>
        <v>0</v>
      </c>
      <c r="D5" s="322" t="s">
        <v>529</v>
      </c>
      <c r="E5" s="332">
        <f>SUM(Kassenkredite!H24:H38)+Wertpapiere!P15+SUM(Kredite!Q26:Q40)</f>
        <v>0</v>
      </c>
      <c r="F5" s="297"/>
    </row>
    <row r="6" spans="1:6" ht="30" customHeight="1" thickBot="1" x14ac:dyDescent="0.3">
      <c r="A6" s="323" t="s">
        <v>522</v>
      </c>
      <c r="B6" s="324" t="s">
        <v>543</v>
      </c>
      <c r="C6" s="331">
        <v>0</v>
      </c>
      <c r="D6" s="324" t="s">
        <v>523</v>
      </c>
      <c r="E6" s="331">
        <f>IF(E20&lt;0,"Fehler: Wert ist negativ",E20)</f>
        <v>0</v>
      </c>
      <c r="F6" s="297"/>
    </row>
    <row r="7" spans="1:6" ht="30" customHeight="1" thickBot="1" x14ac:dyDescent="0.3"/>
    <row r="8" spans="1:6" ht="30" customHeight="1" thickTop="1" thickBot="1" x14ac:dyDescent="0.3">
      <c r="A8" s="614" t="s">
        <v>532</v>
      </c>
      <c r="B8" s="615"/>
      <c r="C8" s="616" t="s">
        <v>547</v>
      </c>
      <c r="D8" s="617"/>
      <c r="E8" s="343" t="str">
        <f>Allgemeines!E21</f>
        <v>31.12.2024</v>
      </c>
    </row>
    <row r="9" spans="1:6" ht="59.25" customHeight="1" thickTop="1" thickBot="1" x14ac:dyDescent="0.3">
      <c r="A9" s="298" t="s">
        <v>531</v>
      </c>
      <c r="B9" s="299" t="s">
        <v>544</v>
      </c>
      <c r="C9" s="300" t="s">
        <v>545</v>
      </c>
      <c r="D9" s="301" t="s">
        <v>546</v>
      </c>
      <c r="E9" s="302" t="s">
        <v>548</v>
      </c>
    </row>
    <row r="10" spans="1:6" ht="25.15" customHeight="1" x14ac:dyDescent="0.25">
      <c r="A10" s="303"/>
      <c r="B10" s="304"/>
      <c r="C10" s="305"/>
      <c r="D10" s="306">
        <f>B10-$E$8</f>
        <v>-45657</v>
      </c>
      <c r="E10" s="307">
        <f>D10*C10</f>
        <v>0</v>
      </c>
    </row>
    <row r="11" spans="1:6" ht="25.15" customHeight="1" x14ac:dyDescent="0.25">
      <c r="A11" s="303"/>
      <c r="B11" s="304"/>
      <c r="C11" s="305"/>
      <c r="D11" s="306">
        <f t="shared" ref="D11:D14" si="0">B11-$E$8</f>
        <v>-45657</v>
      </c>
      <c r="E11" s="307">
        <f t="shared" ref="E11:E14" si="1">D11*C11</f>
        <v>0</v>
      </c>
    </row>
    <row r="12" spans="1:6" ht="25.15" customHeight="1" x14ac:dyDescent="0.25">
      <c r="A12" s="303"/>
      <c r="B12" s="304"/>
      <c r="C12" s="305"/>
      <c r="D12" s="306">
        <f t="shared" si="0"/>
        <v>-45657</v>
      </c>
      <c r="E12" s="307">
        <f t="shared" si="1"/>
        <v>0</v>
      </c>
    </row>
    <row r="13" spans="1:6" ht="25.15" customHeight="1" x14ac:dyDescent="0.25">
      <c r="A13" s="303"/>
      <c r="B13" s="304"/>
      <c r="C13" s="305"/>
      <c r="D13" s="306">
        <f t="shared" si="0"/>
        <v>-45657</v>
      </c>
      <c r="E13" s="307">
        <f t="shared" si="1"/>
        <v>0</v>
      </c>
    </row>
    <row r="14" spans="1:6" ht="25.15" customHeight="1" x14ac:dyDescent="0.25">
      <c r="A14" s="303"/>
      <c r="B14" s="304"/>
      <c r="C14" s="305"/>
      <c r="D14" s="306">
        <f t="shared" si="0"/>
        <v>-45657</v>
      </c>
      <c r="E14" s="307">
        <f t="shared" si="1"/>
        <v>0</v>
      </c>
    </row>
    <row r="15" spans="1:6" ht="25.15" customHeight="1" x14ac:dyDescent="0.25">
      <c r="A15" s="308"/>
      <c r="B15" s="309"/>
      <c r="C15" s="310"/>
      <c r="D15" s="311">
        <f t="shared" ref="D15:D17" si="2">B15-$E$8</f>
        <v>-45657</v>
      </c>
      <c r="E15" s="312">
        <f>D15*C15</f>
        <v>0</v>
      </c>
    </row>
    <row r="16" spans="1:6" ht="25.15" customHeight="1" x14ac:dyDescent="0.25">
      <c r="A16" s="308"/>
      <c r="B16" s="309"/>
      <c r="C16" s="310"/>
      <c r="D16" s="311">
        <f t="shared" si="2"/>
        <v>-45657</v>
      </c>
      <c r="E16" s="312">
        <f>D16*C16</f>
        <v>0</v>
      </c>
    </row>
    <row r="17" spans="1:5" ht="25.15" customHeight="1" thickBot="1" x14ac:dyDescent="0.3">
      <c r="A17" s="313"/>
      <c r="B17" s="314"/>
      <c r="C17" s="315"/>
      <c r="D17" s="311">
        <f t="shared" si="2"/>
        <v>-45657</v>
      </c>
      <c r="E17" s="312">
        <f t="shared" ref="E17" si="3">D17*C17</f>
        <v>0</v>
      </c>
    </row>
    <row r="18" spans="1:5" ht="30" customHeight="1" x14ac:dyDescent="0.25">
      <c r="A18" s="618" t="s">
        <v>528</v>
      </c>
      <c r="B18" s="620" t="s">
        <v>284</v>
      </c>
      <c r="C18" s="316">
        <f>SUM(C10:C17)</f>
        <v>0</v>
      </c>
      <c r="D18" s="317"/>
      <c r="E18" s="622">
        <f>SUM(E10:E17)</f>
        <v>0</v>
      </c>
    </row>
    <row r="19" spans="1:5" ht="30" customHeight="1" thickBot="1" x14ac:dyDescent="0.3">
      <c r="A19" s="619"/>
      <c r="B19" s="621"/>
      <c r="C19" s="318" t="str">
        <f>IF(C18=E5,"Korrekt!","Fehler: Ungleich Wert in Zelle E5")</f>
        <v>Korrekt!</v>
      </c>
      <c r="D19" s="319"/>
      <c r="E19" s="623"/>
    </row>
    <row r="20" spans="1:5" ht="30" customHeight="1" thickBot="1" x14ac:dyDescent="0.3">
      <c r="A20" s="624" t="s">
        <v>522</v>
      </c>
      <c r="B20" s="625"/>
      <c r="C20" s="625"/>
      <c r="D20" s="626"/>
      <c r="E20" s="320">
        <f>ROUND(IFERROR(E18/C18,0),0)</f>
        <v>0</v>
      </c>
    </row>
    <row r="21" spans="1:5" ht="94.5" customHeight="1" thickTop="1" thickBot="1" x14ac:dyDescent="0.3">
      <c r="A21" s="605" t="s">
        <v>536</v>
      </c>
      <c r="B21" s="606"/>
      <c r="C21" s="606"/>
      <c r="D21" s="606"/>
      <c r="E21" s="607"/>
    </row>
    <row r="22" spans="1:5" ht="15" customHeight="1" thickTop="1" x14ac:dyDescent="0.25"/>
  </sheetData>
  <sheetProtection selectLockedCells="1"/>
  <mergeCells count="12">
    <mergeCell ref="A21:E21"/>
    <mergeCell ref="A2:A4"/>
    <mergeCell ref="B2:B4"/>
    <mergeCell ref="C2:C4"/>
    <mergeCell ref="A8:B8"/>
    <mergeCell ref="C8:D8"/>
    <mergeCell ref="A18:A19"/>
    <mergeCell ref="B18:B19"/>
    <mergeCell ref="E18:E19"/>
    <mergeCell ref="A20:D20"/>
    <mergeCell ref="D2:D4"/>
    <mergeCell ref="E2:E4"/>
  </mergeCells>
  <conditionalFormatting sqref="C19">
    <cfRule type="containsText" dxfId="125" priority="1" operator="containsText" text="Fehler">
      <formula>NOT(ISERROR(SEARCH("Fehler",C19)))</formula>
    </cfRule>
  </conditionalFormatting>
  <conditionalFormatting sqref="B18">
    <cfRule type="cellIs" dxfId="124" priority="7" stopIfTrue="1" operator="equal">
      <formula>"richtig"</formula>
    </cfRule>
    <cfRule type="cellIs" dxfId="123" priority="8" stopIfTrue="1" operator="equal">
      <formula>"Fehler"</formula>
    </cfRule>
    <cfRule type="cellIs" dxfId="122" priority="9" stopIfTrue="1" operator="equal">
      <formula>"x"</formula>
    </cfRule>
  </conditionalFormatting>
  <conditionalFormatting sqref="B18">
    <cfRule type="containsText" dxfId="121" priority="5" operator="containsText" text="Fehler">
      <formula>NOT(ISERROR(SEARCH("Fehler",B18)))</formula>
    </cfRule>
    <cfRule type="cellIs" dxfId="120" priority="6" operator="equal">
      <formula>"Fehler"</formula>
    </cfRule>
  </conditionalFormatting>
  <conditionalFormatting sqref="C19">
    <cfRule type="cellIs" dxfId="119" priority="2" stopIfTrue="1" operator="equal">
      <formula>"richtig"</formula>
    </cfRule>
    <cfRule type="cellIs" dxfId="118" priority="3" stopIfTrue="1" operator="equal">
      <formula>"Fehler"</formula>
    </cfRule>
    <cfRule type="cellIs" dxfId="117" priority="4" stopIfTrue="1" operator="equal">
      <formula>"x"</formula>
    </cfRule>
  </conditionalFormatting>
  <dataValidations count="1">
    <dataValidation type="whole" operator="greaterThanOrEqual" allowBlank="1" showInputMessage="1" showErrorMessage="1" errorTitle="Zahlenformat" error="Bitte in vollen Euro eingeben!_x000a_Negative Werte sind nicht zulässig." sqref="F6 I6" xr:uid="{DFF4E58D-5E80-4120-B9D2-D390079BB33A}">
      <formula1>0</formula1>
    </dataValidation>
  </dataValidations>
  <pageMargins left="0.78740157480314965" right="0.78740157480314965" top="0.39370078740157483" bottom="0.19685039370078741" header="0.11811023622047245" footer="0"/>
  <pageSetup paperSize="9" scale="89" fitToHeight="0" orientation="landscape" horizontalDpi="1200" verticalDpi="12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Z22"/>
  <sheetViews>
    <sheetView topLeftCell="A4" zoomScaleNormal="100" workbookViewId="0">
      <selection activeCell="E5" sqref="E5"/>
    </sheetView>
  </sheetViews>
  <sheetFormatPr baseColWidth="10" defaultColWidth="11.453125" defaultRowHeight="15" customHeight="1" x14ac:dyDescent="0.25"/>
  <cols>
    <col min="1" max="1" width="10.7265625" style="7" customWidth="1"/>
    <col min="2" max="2" width="23.7265625" style="7" customWidth="1"/>
    <col min="3" max="3" width="16.26953125" style="7" customWidth="1"/>
    <col min="4" max="4" width="11.7265625" style="7" customWidth="1"/>
    <col min="5" max="5" width="20.7265625" style="7" customWidth="1"/>
    <col min="6" max="6" width="16.26953125" style="7" customWidth="1"/>
    <col min="7" max="7" width="11.7265625" style="7" customWidth="1"/>
    <col min="8" max="8" width="20.7265625" style="7" customWidth="1"/>
    <col min="9" max="9" width="16.26953125" style="7" customWidth="1"/>
    <col min="10" max="10" width="11.7265625" style="7" customWidth="1"/>
    <col min="11" max="11" width="20.7265625" style="7" customWidth="1"/>
    <col min="12" max="16384" width="11.453125" style="7"/>
  </cols>
  <sheetData>
    <row r="1" spans="1:26" ht="30" customHeight="1" thickBot="1" x14ac:dyDescent="0.3">
      <c r="A1" s="71" t="str">
        <f>"Berichtsstellennummer: "&amp;Allgemeines!E24</f>
        <v xml:space="preserve">Berichtsstellennummer: </v>
      </c>
      <c r="B1" s="10"/>
      <c r="E1" s="8"/>
      <c r="G1" s="8"/>
      <c r="H1" s="8"/>
      <c r="J1" s="8"/>
      <c r="K1" s="8"/>
      <c r="L1" s="8"/>
      <c r="Z1" s="17"/>
    </row>
    <row r="2" spans="1:26" ht="15" customHeight="1" x14ac:dyDescent="0.25">
      <c r="A2" s="645" t="s">
        <v>461</v>
      </c>
      <c r="B2" s="646"/>
      <c r="C2" s="632" t="s">
        <v>284</v>
      </c>
      <c r="D2" s="421" t="s">
        <v>0</v>
      </c>
      <c r="E2" s="83" t="s">
        <v>411</v>
      </c>
      <c r="F2" s="632" t="s">
        <v>284</v>
      </c>
      <c r="G2" s="421" t="s">
        <v>0</v>
      </c>
      <c r="H2" s="83" t="s">
        <v>270</v>
      </c>
      <c r="I2" s="632" t="s">
        <v>284</v>
      </c>
      <c r="J2" s="421" t="s">
        <v>0</v>
      </c>
      <c r="K2" s="83" t="s">
        <v>412</v>
      </c>
    </row>
    <row r="3" spans="1:26" ht="15" customHeight="1" x14ac:dyDescent="0.25">
      <c r="A3" s="647"/>
      <c r="B3" s="648"/>
      <c r="C3" s="633"/>
      <c r="D3" s="638"/>
      <c r="E3" s="640" t="str">
        <f>"Stand am "&amp;Allgemeines!$E$21 &amp; "
in vollen Euro"</f>
        <v>Stand am 31.12.2024
in vollen Euro</v>
      </c>
      <c r="F3" s="633"/>
      <c r="G3" s="638"/>
      <c r="H3" s="640" t="str">
        <f>"Stand am "&amp;Allgemeines!$E$21 &amp; "
in vollen Euro"</f>
        <v>Stand am 31.12.2024
in vollen Euro</v>
      </c>
      <c r="I3" s="633"/>
      <c r="J3" s="638"/>
      <c r="K3" s="640" t="str">
        <f>"Stand am "&amp;Allgemeines!$E$21 &amp; "
in vollen Euro"</f>
        <v>Stand am 31.12.2024
in vollen Euro</v>
      </c>
    </row>
    <row r="4" spans="1:26" ht="15" customHeight="1" thickBot="1" x14ac:dyDescent="0.3">
      <c r="A4" s="649"/>
      <c r="B4" s="650"/>
      <c r="C4" s="634"/>
      <c r="D4" s="639"/>
      <c r="E4" s="641"/>
      <c r="F4" s="634"/>
      <c r="G4" s="639"/>
      <c r="H4" s="641"/>
      <c r="I4" s="634"/>
      <c r="J4" s="639"/>
      <c r="K4" s="641"/>
    </row>
    <row r="5" spans="1:26" ht="30" customHeight="1" x14ac:dyDescent="0.25">
      <c r="A5" s="644" t="str">
        <f>"in "&amp;RIGHT(Allgemeines!$E$21,4)+1</f>
        <v>in 2025</v>
      </c>
      <c r="B5" s="283" t="s">
        <v>209</v>
      </c>
      <c r="C5" s="284"/>
      <c r="D5" s="285" t="s">
        <v>413</v>
      </c>
      <c r="E5" s="286"/>
      <c r="F5" s="284"/>
      <c r="G5" s="285" t="s">
        <v>425</v>
      </c>
      <c r="H5" s="286"/>
      <c r="I5" s="284"/>
      <c r="J5" s="285" t="s">
        <v>437</v>
      </c>
      <c r="K5" s="286"/>
    </row>
    <row r="6" spans="1:26" ht="30" customHeight="1" x14ac:dyDescent="0.25">
      <c r="A6" s="643"/>
      <c r="B6" s="291" t="s">
        <v>210</v>
      </c>
      <c r="C6" s="292" t="str">
        <f>IF(E6&gt;E5,"Fehler: darunter &gt; insgesamt","")</f>
        <v/>
      </c>
      <c r="D6" s="293" t="s">
        <v>414</v>
      </c>
      <c r="E6" s="294"/>
      <c r="F6" s="292" t="str">
        <f>IF(H6&gt;H5,"Fehler: darunter &gt; insgesamt","")</f>
        <v/>
      </c>
      <c r="G6" s="293" t="s">
        <v>426</v>
      </c>
      <c r="H6" s="294"/>
      <c r="I6" s="292" t="str">
        <f>IF(K6&gt;K5,"Fehler: darunter &gt; insgesamt","")</f>
        <v/>
      </c>
      <c r="J6" s="293" t="s">
        <v>438</v>
      </c>
      <c r="K6" s="294"/>
    </row>
    <row r="7" spans="1:26" ht="30" customHeight="1" x14ac:dyDescent="0.25">
      <c r="A7" s="642" t="str">
        <f>"in "&amp;RIGHT(Allgemeines!$E$21,4)+2</f>
        <v>in 2026</v>
      </c>
      <c r="B7" s="287" t="s">
        <v>209</v>
      </c>
      <c r="C7" s="288"/>
      <c r="D7" s="289" t="s">
        <v>415</v>
      </c>
      <c r="E7" s="290"/>
      <c r="F7" s="288"/>
      <c r="G7" s="289" t="s">
        <v>427</v>
      </c>
      <c r="H7" s="290"/>
      <c r="I7" s="288"/>
      <c r="J7" s="289" t="s">
        <v>439</v>
      </c>
      <c r="K7" s="290"/>
    </row>
    <row r="8" spans="1:26" ht="30" customHeight="1" x14ac:dyDescent="0.25">
      <c r="A8" s="643"/>
      <c r="B8" s="291" t="s">
        <v>210</v>
      </c>
      <c r="C8" s="292" t="str">
        <f>IF(E8&gt;E7,"Fehler: darunter &gt; insgesamt","")</f>
        <v/>
      </c>
      <c r="D8" s="293" t="s">
        <v>416</v>
      </c>
      <c r="E8" s="294"/>
      <c r="F8" s="292" t="str">
        <f>IF(H8&gt;H7,"Fehler: darunter &gt; insgesamt","")</f>
        <v/>
      </c>
      <c r="G8" s="293" t="s">
        <v>428</v>
      </c>
      <c r="H8" s="294"/>
      <c r="I8" s="292" t="str">
        <f>IF(K8&gt;K7,"Fehler: darunter &gt; insgesamt","")</f>
        <v/>
      </c>
      <c r="J8" s="293" t="s">
        <v>440</v>
      </c>
      <c r="K8" s="294"/>
    </row>
    <row r="9" spans="1:26" ht="30" customHeight="1" x14ac:dyDescent="0.25">
      <c r="A9" s="642" t="str">
        <f>"in "&amp;RIGHT(Allgemeines!$E$21,4)+3</f>
        <v>in 2027</v>
      </c>
      <c r="B9" s="287" t="s">
        <v>209</v>
      </c>
      <c r="C9" s="288"/>
      <c r="D9" s="289" t="s">
        <v>417</v>
      </c>
      <c r="E9" s="290"/>
      <c r="F9" s="288"/>
      <c r="G9" s="289" t="s">
        <v>429</v>
      </c>
      <c r="H9" s="290"/>
      <c r="I9" s="288"/>
      <c r="J9" s="289" t="s">
        <v>441</v>
      </c>
      <c r="K9" s="290"/>
    </row>
    <row r="10" spans="1:26" ht="30" customHeight="1" x14ac:dyDescent="0.25">
      <c r="A10" s="643"/>
      <c r="B10" s="291" t="s">
        <v>210</v>
      </c>
      <c r="C10" s="292" t="str">
        <f>IF(E10&gt;E9,"Fehler: darunter &gt; insgesamt","")</f>
        <v/>
      </c>
      <c r="D10" s="293" t="s">
        <v>418</v>
      </c>
      <c r="E10" s="294"/>
      <c r="F10" s="292" t="str">
        <f>IF(H10&gt;H9,"Fehler: darunter &gt; insgesamt","")</f>
        <v/>
      </c>
      <c r="G10" s="293" t="s">
        <v>430</v>
      </c>
      <c r="H10" s="294"/>
      <c r="I10" s="292" t="str">
        <f>IF(K10&gt;K9,"Fehler: darunter &gt; insgesamt","")</f>
        <v/>
      </c>
      <c r="J10" s="293" t="s">
        <v>442</v>
      </c>
      <c r="K10" s="294"/>
    </row>
    <row r="11" spans="1:26" ht="30" customHeight="1" x14ac:dyDescent="0.25">
      <c r="A11" s="642" t="str">
        <f>"in "&amp;RIGHT(Allgemeines!$E$21,4)+4</f>
        <v>in 2028</v>
      </c>
      <c r="B11" s="287" t="s">
        <v>209</v>
      </c>
      <c r="C11" s="288"/>
      <c r="D11" s="289" t="s">
        <v>419</v>
      </c>
      <c r="E11" s="290"/>
      <c r="F11" s="288"/>
      <c r="G11" s="289" t="s">
        <v>431</v>
      </c>
      <c r="H11" s="290"/>
      <c r="I11" s="288"/>
      <c r="J11" s="289" t="s">
        <v>443</v>
      </c>
      <c r="K11" s="290"/>
    </row>
    <row r="12" spans="1:26" ht="30" customHeight="1" x14ac:dyDescent="0.25">
      <c r="A12" s="643"/>
      <c r="B12" s="291" t="s">
        <v>210</v>
      </c>
      <c r="C12" s="292" t="str">
        <f>IF(E12&gt;E11,"Fehler: darunter &gt; insgesamt","")</f>
        <v/>
      </c>
      <c r="D12" s="293" t="s">
        <v>420</v>
      </c>
      <c r="E12" s="294"/>
      <c r="F12" s="292" t="str">
        <f>IF(H12&gt;H11,"Fehler: darunter &gt; insgesamt","")</f>
        <v/>
      </c>
      <c r="G12" s="293" t="s">
        <v>432</v>
      </c>
      <c r="H12" s="294"/>
      <c r="I12" s="292" t="str">
        <f>IF(K12&gt;K11,"Fehler: darunter &gt; insgesamt","")</f>
        <v/>
      </c>
      <c r="J12" s="293" t="s">
        <v>444</v>
      </c>
      <c r="K12" s="294"/>
    </row>
    <row r="13" spans="1:26" ht="30" customHeight="1" x14ac:dyDescent="0.25">
      <c r="A13" s="642" t="str">
        <f>"in "&amp;RIGHT(Allgemeines!$E$21,4)+5</f>
        <v>in 2029</v>
      </c>
      <c r="B13" s="287" t="s">
        <v>209</v>
      </c>
      <c r="C13" s="288"/>
      <c r="D13" s="289" t="s">
        <v>421</v>
      </c>
      <c r="E13" s="290"/>
      <c r="F13" s="288"/>
      <c r="G13" s="289" t="s">
        <v>433</v>
      </c>
      <c r="H13" s="290"/>
      <c r="I13" s="288"/>
      <c r="J13" s="289" t="s">
        <v>445</v>
      </c>
      <c r="K13" s="290"/>
    </row>
    <row r="14" spans="1:26" ht="30" customHeight="1" x14ac:dyDescent="0.25">
      <c r="A14" s="643"/>
      <c r="B14" s="291" t="s">
        <v>210</v>
      </c>
      <c r="C14" s="292" t="str">
        <f>IF(E14&gt;E13,"Fehler: darunter &gt; insgesamt","")</f>
        <v/>
      </c>
      <c r="D14" s="293" t="s">
        <v>422</v>
      </c>
      <c r="E14" s="294"/>
      <c r="F14" s="292" t="str">
        <f>IF(H14&gt;H13,"Fehler: darunter &gt; insgesamt","")</f>
        <v/>
      </c>
      <c r="G14" s="293" t="s">
        <v>434</v>
      </c>
      <c r="H14" s="294"/>
      <c r="I14" s="292" t="str">
        <f>IF(K14&gt;K13,"Fehler: darunter &gt; insgesamt","")</f>
        <v/>
      </c>
      <c r="J14" s="293" t="s">
        <v>446</v>
      </c>
      <c r="K14" s="294"/>
    </row>
    <row r="15" spans="1:26" ht="30" customHeight="1" x14ac:dyDescent="0.25">
      <c r="A15" s="642" t="str">
        <f>"nach "&amp;RIGHT(Allgemeines!$E$21,4)+5</f>
        <v>nach 2029</v>
      </c>
      <c r="B15" s="287" t="s">
        <v>209</v>
      </c>
      <c r="C15" s="288"/>
      <c r="D15" s="289" t="s">
        <v>423</v>
      </c>
      <c r="E15" s="290"/>
      <c r="F15" s="288"/>
      <c r="G15" s="289" t="s">
        <v>435</v>
      </c>
      <c r="H15" s="290"/>
      <c r="I15" s="288"/>
      <c r="J15" s="289" t="s">
        <v>447</v>
      </c>
      <c r="K15" s="290"/>
    </row>
    <row r="16" spans="1:26" ht="30" customHeight="1" x14ac:dyDescent="0.25">
      <c r="A16" s="643"/>
      <c r="B16" s="279" t="s">
        <v>210</v>
      </c>
      <c r="C16" s="280" t="str">
        <f>IF(E16&gt;E15,"Fehler: darunter &gt; insgesamt","")</f>
        <v/>
      </c>
      <c r="D16" s="281" t="s">
        <v>424</v>
      </c>
      <c r="E16" s="282"/>
      <c r="F16" s="280" t="str">
        <f>IF(H16&gt;H15,"Fehler: darunter &gt; insgesamt","")</f>
        <v/>
      </c>
      <c r="G16" s="281" t="s">
        <v>436</v>
      </c>
      <c r="H16" s="282"/>
      <c r="I16" s="280" t="str">
        <f>IF(K16&gt;K15,"Fehler: darunter &gt; insgesamt","")</f>
        <v/>
      </c>
      <c r="J16" s="281" t="s">
        <v>448</v>
      </c>
      <c r="K16" s="282"/>
    </row>
    <row r="17" spans="1:11" ht="30" customHeight="1" thickBot="1" x14ac:dyDescent="0.3">
      <c r="A17" s="627" t="s">
        <v>234</v>
      </c>
      <c r="B17" s="628"/>
      <c r="C17" s="89" t="str">
        <f>IF(E17=SUM(Kassenkredite!H24:H38),"","Fehler: Summe Fälligkeiten ungleich Kassenkredite")</f>
        <v/>
      </c>
      <c r="D17" s="90" t="s">
        <v>449</v>
      </c>
      <c r="E17" s="48">
        <f t="shared" ref="E17" si="0">E5+E7+E9+E11+E13+E15</f>
        <v>0</v>
      </c>
      <c r="F17" s="89" t="str">
        <f>IF(H17=SUM(Wertpapiere!P6:P14),"","Fehler: Summe Fälligkeiten ungleich Wertpapiere")</f>
        <v/>
      </c>
      <c r="G17" s="90" t="s">
        <v>450</v>
      </c>
      <c r="H17" s="48">
        <f t="shared" ref="H17" si="1">H5+H7+H9+H11+H13+H15</f>
        <v>0</v>
      </c>
      <c r="I17" s="89" t="str">
        <f>IF(K17=SUM(Kredite!Q26:Q40),"","Fehler: Summe Fälligkeiten ungleich Kredite")</f>
        <v/>
      </c>
      <c r="J17" s="90" t="s">
        <v>451</v>
      </c>
      <c r="K17" s="48">
        <f t="shared" ref="K17" si="2">K5+K7+K9+K11+K13+K15</f>
        <v>0</v>
      </c>
    </row>
    <row r="18" spans="1:11" ht="10.15" customHeight="1" x14ac:dyDescent="0.25"/>
    <row r="19" spans="1:11" ht="10.15" customHeight="1" thickBot="1" x14ac:dyDescent="0.3"/>
    <row r="20" spans="1:11" ht="19.899999999999999" customHeight="1" x14ac:dyDescent="0.25">
      <c r="A20" s="430" t="s">
        <v>235</v>
      </c>
      <c r="B20" s="431"/>
      <c r="C20" s="431"/>
      <c r="D20" s="431"/>
      <c r="E20" s="431"/>
      <c r="F20" s="431"/>
      <c r="G20" s="431"/>
      <c r="H20" s="431"/>
      <c r="I20" s="431"/>
      <c r="J20" s="431"/>
      <c r="K20" s="470"/>
    </row>
    <row r="21" spans="1:11" s="21" customFormat="1" ht="30" customHeight="1" thickBot="1" x14ac:dyDescent="0.3">
      <c r="A21" s="635" t="s">
        <v>518</v>
      </c>
      <c r="B21" s="636"/>
      <c r="C21" s="636"/>
      <c r="D21" s="636"/>
      <c r="E21" s="636"/>
      <c r="F21" s="636"/>
      <c r="G21" s="636"/>
      <c r="H21" s="636"/>
      <c r="I21" s="636"/>
      <c r="J21" s="636"/>
      <c r="K21" s="637"/>
    </row>
    <row r="22" spans="1:11" ht="100.15" customHeight="1" thickBot="1" x14ac:dyDescent="0.3">
      <c r="A22" s="629"/>
      <c r="B22" s="630"/>
      <c r="C22" s="630"/>
      <c r="D22" s="630"/>
      <c r="E22" s="630"/>
      <c r="F22" s="630"/>
      <c r="G22" s="630"/>
      <c r="H22" s="630"/>
      <c r="I22" s="630"/>
      <c r="J22" s="630"/>
      <c r="K22" s="631"/>
    </row>
  </sheetData>
  <sheetProtection sheet="1" selectLockedCells="1"/>
  <mergeCells count="20">
    <mergeCell ref="C2:C4"/>
    <mergeCell ref="A11:A12"/>
    <mergeCell ref="A13:A14"/>
    <mergeCell ref="A15:A16"/>
    <mergeCell ref="A17:B17"/>
    <mergeCell ref="A22:K22"/>
    <mergeCell ref="I2:I4"/>
    <mergeCell ref="A20:K20"/>
    <mergeCell ref="A21:K21"/>
    <mergeCell ref="G2:G4"/>
    <mergeCell ref="J2:J4"/>
    <mergeCell ref="E3:E4"/>
    <mergeCell ref="H3:H4"/>
    <mergeCell ref="K3:K4"/>
    <mergeCell ref="F2:F4"/>
    <mergeCell ref="A9:A10"/>
    <mergeCell ref="A5:A6"/>
    <mergeCell ref="A7:A8"/>
    <mergeCell ref="A2:B4"/>
    <mergeCell ref="D2:D4"/>
  </mergeCells>
  <phoneticPr fontId="2" type="noConversion"/>
  <conditionalFormatting sqref="C5">
    <cfRule type="cellIs" dxfId="116" priority="186" stopIfTrue="1" operator="equal">
      <formula>"richtig"</formula>
    </cfRule>
    <cfRule type="cellIs" dxfId="115" priority="187" stopIfTrue="1" operator="equal">
      <formula>"Fehler"</formula>
    </cfRule>
  </conditionalFormatting>
  <conditionalFormatting sqref="C6">
    <cfRule type="cellIs" dxfId="114" priority="188" stopIfTrue="1" operator="equal">
      <formula>"richtig"</formula>
    </cfRule>
    <cfRule type="cellIs" dxfId="113" priority="189" stopIfTrue="1" operator="equal">
      <formula>"Fehler"</formula>
    </cfRule>
    <cfRule type="cellIs" dxfId="112" priority="190" stopIfTrue="1" operator="equal">
      <formula>"x"</formula>
    </cfRule>
  </conditionalFormatting>
  <conditionalFormatting sqref="C17">
    <cfRule type="cellIs" dxfId="111" priority="191" stopIfTrue="1" operator="equal">
      <formula>"richtig"</formula>
    </cfRule>
    <cfRule type="cellIs" dxfId="110" priority="192" stopIfTrue="1" operator="equal">
      <formula>"Fehler: insg. nach Fälligkeit ungleich Wertpapiere insg.+ Kredite des nicht-öffentl. Bereichs insg."</formula>
    </cfRule>
    <cfRule type="cellIs" dxfId="109" priority="193" stopIfTrue="1" operator="equal">
      <formula>"x"</formula>
    </cfRule>
  </conditionalFormatting>
  <conditionalFormatting sqref="C17 C6">
    <cfRule type="containsText" dxfId="108" priority="185" operator="containsText" text="Fehler">
      <formula>NOT(ISERROR(SEARCH("Fehler",C6)))</formula>
    </cfRule>
  </conditionalFormatting>
  <conditionalFormatting sqref="F5">
    <cfRule type="cellIs" dxfId="107" priority="177" stopIfTrue="1" operator="equal">
      <formula>"richtig"</formula>
    </cfRule>
    <cfRule type="cellIs" dxfId="106" priority="178" stopIfTrue="1" operator="equal">
      <formula>"Fehler"</formula>
    </cfRule>
  </conditionalFormatting>
  <conditionalFormatting sqref="F6">
    <cfRule type="cellIs" dxfId="105" priority="179" stopIfTrue="1" operator="equal">
      <formula>"richtig"</formula>
    </cfRule>
    <cfRule type="cellIs" dxfId="104" priority="180" stopIfTrue="1" operator="equal">
      <formula>"Fehler"</formula>
    </cfRule>
    <cfRule type="cellIs" dxfId="103" priority="181" stopIfTrue="1" operator="equal">
      <formula>"x"</formula>
    </cfRule>
  </conditionalFormatting>
  <conditionalFormatting sqref="F17">
    <cfRule type="cellIs" dxfId="102" priority="182" stopIfTrue="1" operator="equal">
      <formula>"richtig"</formula>
    </cfRule>
    <cfRule type="cellIs" dxfId="101" priority="183" stopIfTrue="1" operator="equal">
      <formula>"Fehler: insg. nach Fälligkeit ungleich Wertpapiere insg.+ Kredite des nicht-öffentl. Bereichs insg."</formula>
    </cfRule>
    <cfRule type="cellIs" dxfId="100" priority="184" stopIfTrue="1" operator="equal">
      <formula>"x"</formula>
    </cfRule>
  </conditionalFormatting>
  <conditionalFormatting sqref="F17 F6">
    <cfRule type="containsText" dxfId="99" priority="176" operator="containsText" text="Fehler">
      <formula>NOT(ISERROR(SEARCH("Fehler",F6)))</formula>
    </cfRule>
  </conditionalFormatting>
  <conditionalFormatting sqref="I5">
    <cfRule type="cellIs" dxfId="98" priority="168" stopIfTrue="1" operator="equal">
      <formula>"richtig"</formula>
    </cfRule>
    <cfRule type="cellIs" dxfId="97" priority="169" stopIfTrue="1" operator="equal">
      <formula>"Fehler"</formula>
    </cfRule>
  </conditionalFormatting>
  <conditionalFormatting sqref="I6">
    <cfRule type="cellIs" dxfId="96" priority="170" stopIfTrue="1" operator="equal">
      <formula>"richtig"</formula>
    </cfRule>
    <cfRule type="cellIs" dxfId="95" priority="171" stopIfTrue="1" operator="equal">
      <formula>"Fehler"</formula>
    </cfRule>
    <cfRule type="cellIs" dxfId="94" priority="172" stopIfTrue="1" operator="equal">
      <formula>"x"</formula>
    </cfRule>
  </conditionalFormatting>
  <conditionalFormatting sqref="I17">
    <cfRule type="cellIs" dxfId="93" priority="173" stopIfTrue="1" operator="equal">
      <formula>"richtig"</formula>
    </cfRule>
    <cfRule type="cellIs" dxfId="92" priority="174" stopIfTrue="1" operator="equal">
      <formula>"Fehler: insg. nach Fälligkeit ungleich Wertpapiere insg.+ Kredite des nicht-öffentl. Bereichs insg."</formula>
    </cfRule>
    <cfRule type="cellIs" dxfId="91" priority="175" stopIfTrue="1" operator="equal">
      <formula>"x"</formula>
    </cfRule>
  </conditionalFormatting>
  <conditionalFormatting sqref="I17 I6">
    <cfRule type="containsText" dxfId="90" priority="167" operator="containsText" text="Fehler">
      <formula>NOT(ISERROR(SEARCH("Fehler",I6)))</formula>
    </cfRule>
  </conditionalFormatting>
  <conditionalFormatting sqref="C7">
    <cfRule type="cellIs" dxfId="89" priority="162" stopIfTrue="1" operator="equal">
      <formula>"richtig"</formula>
    </cfRule>
    <cfRule type="cellIs" dxfId="88" priority="163" stopIfTrue="1" operator="equal">
      <formula>"Fehler"</formula>
    </cfRule>
  </conditionalFormatting>
  <conditionalFormatting sqref="F7">
    <cfRule type="cellIs" dxfId="87" priority="156" stopIfTrue="1" operator="equal">
      <formula>"richtig"</formula>
    </cfRule>
    <cfRule type="cellIs" dxfId="86" priority="157" stopIfTrue="1" operator="equal">
      <formula>"Fehler"</formula>
    </cfRule>
  </conditionalFormatting>
  <conditionalFormatting sqref="I7">
    <cfRule type="cellIs" dxfId="85" priority="150" stopIfTrue="1" operator="equal">
      <formula>"richtig"</formula>
    </cfRule>
    <cfRule type="cellIs" dxfId="84" priority="151" stopIfTrue="1" operator="equal">
      <formula>"Fehler"</formula>
    </cfRule>
  </conditionalFormatting>
  <conditionalFormatting sqref="C9">
    <cfRule type="cellIs" dxfId="83" priority="144" stopIfTrue="1" operator="equal">
      <formula>"richtig"</formula>
    </cfRule>
    <cfRule type="cellIs" dxfId="82" priority="145" stopIfTrue="1" operator="equal">
      <formula>"Fehler"</formula>
    </cfRule>
  </conditionalFormatting>
  <conditionalFormatting sqref="F9">
    <cfRule type="cellIs" dxfId="81" priority="138" stopIfTrue="1" operator="equal">
      <formula>"richtig"</formula>
    </cfRule>
    <cfRule type="cellIs" dxfId="80" priority="139" stopIfTrue="1" operator="equal">
      <formula>"Fehler"</formula>
    </cfRule>
  </conditionalFormatting>
  <conditionalFormatting sqref="I9">
    <cfRule type="cellIs" dxfId="79" priority="132" stopIfTrue="1" operator="equal">
      <formula>"richtig"</formula>
    </cfRule>
    <cfRule type="cellIs" dxfId="78" priority="133" stopIfTrue="1" operator="equal">
      <formula>"Fehler"</formula>
    </cfRule>
  </conditionalFormatting>
  <conditionalFormatting sqref="C11">
    <cfRule type="cellIs" dxfId="77" priority="126" stopIfTrue="1" operator="equal">
      <formula>"richtig"</formula>
    </cfRule>
    <cfRule type="cellIs" dxfId="76" priority="127" stopIfTrue="1" operator="equal">
      <formula>"Fehler"</formula>
    </cfRule>
  </conditionalFormatting>
  <conditionalFormatting sqref="F11">
    <cfRule type="cellIs" dxfId="75" priority="120" stopIfTrue="1" operator="equal">
      <formula>"richtig"</formula>
    </cfRule>
    <cfRule type="cellIs" dxfId="74" priority="121" stopIfTrue="1" operator="equal">
      <formula>"Fehler"</formula>
    </cfRule>
  </conditionalFormatting>
  <conditionalFormatting sqref="I11">
    <cfRule type="cellIs" dxfId="73" priority="114" stopIfTrue="1" operator="equal">
      <formula>"richtig"</formula>
    </cfRule>
    <cfRule type="cellIs" dxfId="72" priority="115" stopIfTrue="1" operator="equal">
      <formula>"Fehler"</formula>
    </cfRule>
  </conditionalFormatting>
  <conditionalFormatting sqref="C13">
    <cfRule type="cellIs" dxfId="71" priority="108" stopIfTrue="1" operator="equal">
      <formula>"richtig"</formula>
    </cfRule>
    <cfRule type="cellIs" dxfId="70" priority="109" stopIfTrue="1" operator="equal">
      <formula>"Fehler"</formula>
    </cfRule>
  </conditionalFormatting>
  <conditionalFormatting sqref="F13">
    <cfRule type="cellIs" dxfId="69" priority="102" stopIfTrue="1" operator="equal">
      <formula>"richtig"</formula>
    </cfRule>
    <cfRule type="cellIs" dxfId="68" priority="103" stopIfTrue="1" operator="equal">
      <formula>"Fehler"</formula>
    </cfRule>
  </conditionalFormatting>
  <conditionalFormatting sqref="I13">
    <cfRule type="cellIs" dxfId="67" priority="96" stopIfTrue="1" operator="equal">
      <formula>"richtig"</formula>
    </cfRule>
    <cfRule type="cellIs" dxfId="66" priority="97" stopIfTrue="1" operator="equal">
      <formula>"Fehler"</formula>
    </cfRule>
  </conditionalFormatting>
  <conditionalFormatting sqref="C15">
    <cfRule type="cellIs" dxfId="65" priority="90" stopIfTrue="1" operator="equal">
      <formula>"richtig"</formula>
    </cfRule>
    <cfRule type="cellIs" dxfId="64" priority="91" stopIfTrue="1" operator="equal">
      <formula>"Fehler"</formula>
    </cfRule>
  </conditionalFormatting>
  <conditionalFormatting sqref="C16">
    <cfRule type="cellIs" dxfId="63" priority="92" stopIfTrue="1" operator="equal">
      <formula>"richtig"</formula>
    </cfRule>
    <cfRule type="cellIs" dxfId="62" priority="93" stopIfTrue="1" operator="equal">
      <formula>"Fehler"</formula>
    </cfRule>
    <cfRule type="cellIs" dxfId="61" priority="94" stopIfTrue="1" operator="equal">
      <formula>"x"</formula>
    </cfRule>
  </conditionalFormatting>
  <conditionalFormatting sqref="C16">
    <cfRule type="containsText" dxfId="60" priority="89" operator="containsText" text="Fehler">
      <formula>NOT(ISERROR(SEARCH("Fehler",C16)))</formula>
    </cfRule>
  </conditionalFormatting>
  <conditionalFormatting sqref="F15">
    <cfRule type="cellIs" dxfId="59" priority="84" stopIfTrue="1" operator="equal">
      <formula>"richtig"</formula>
    </cfRule>
    <cfRule type="cellIs" dxfId="58" priority="85" stopIfTrue="1" operator="equal">
      <formula>"Fehler"</formula>
    </cfRule>
  </conditionalFormatting>
  <conditionalFormatting sqref="F16">
    <cfRule type="cellIs" dxfId="57" priority="86" stopIfTrue="1" operator="equal">
      <formula>"richtig"</formula>
    </cfRule>
    <cfRule type="cellIs" dxfId="56" priority="87" stopIfTrue="1" operator="equal">
      <formula>"Fehler"</formula>
    </cfRule>
    <cfRule type="cellIs" dxfId="55" priority="88" stopIfTrue="1" operator="equal">
      <formula>"x"</formula>
    </cfRule>
  </conditionalFormatting>
  <conditionalFormatting sqref="F16">
    <cfRule type="containsText" dxfId="54" priority="83" operator="containsText" text="Fehler">
      <formula>NOT(ISERROR(SEARCH("Fehler",F16)))</formula>
    </cfRule>
  </conditionalFormatting>
  <conditionalFormatting sqref="I15">
    <cfRule type="cellIs" dxfId="53" priority="78" stopIfTrue="1" operator="equal">
      <formula>"richtig"</formula>
    </cfRule>
    <cfRule type="cellIs" dxfId="52" priority="79" stopIfTrue="1" operator="equal">
      <formula>"Fehler"</formula>
    </cfRule>
  </conditionalFormatting>
  <conditionalFormatting sqref="I16">
    <cfRule type="cellIs" dxfId="51" priority="80" stopIfTrue="1" operator="equal">
      <formula>"richtig"</formula>
    </cfRule>
    <cfRule type="cellIs" dxfId="50" priority="81" stopIfTrue="1" operator="equal">
      <formula>"Fehler"</formula>
    </cfRule>
    <cfRule type="cellIs" dxfId="49" priority="82" stopIfTrue="1" operator="equal">
      <formula>"x"</formula>
    </cfRule>
  </conditionalFormatting>
  <conditionalFormatting sqref="I16">
    <cfRule type="containsText" dxfId="48" priority="77" operator="containsText" text="Fehler">
      <formula>NOT(ISERROR(SEARCH("Fehler",I16)))</formula>
    </cfRule>
  </conditionalFormatting>
  <conditionalFormatting sqref="C10">
    <cfRule type="cellIs" dxfId="47" priority="62" stopIfTrue="1" operator="equal">
      <formula>"richtig"</formula>
    </cfRule>
    <cfRule type="cellIs" dxfId="46" priority="63" stopIfTrue="1" operator="equal">
      <formula>"Fehler"</formula>
    </cfRule>
    <cfRule type="cellIs" dxfId="45" priority="64" stopIfTrue="1" operator="equal">
      <formula>"x"</formula>
    </cfRule>
  </conditionalFormatting>
  <conditionalFormatting sqref="C10">
    <cfRule type="containsText" dxfId="44" priority="61" operator="containsText" text="Fehler">
      <formula>NOT(ISERROR(SEARCH("Fehler",C10)))</formula>
    </cfRule>
  </conditionalFormatting>
  <conditionalFormatting sqref="F10">
    <cfRule type="cellIs" dxfId="43" priority="58" stopIfTrue="1" operator="equal">
      <formula>"richtig"</formula>
    </cfRule>
    <cfRule type="cellIs" dxfId="42" priority="59" stopIfTrue="1" operator="equal">
      <formula>"Fehler"</formula>
    </cfRule>
    <cfRule type="cellIs" dxfId="41" priority="60" stopIfTrue="1" operator="equal">
      <formula>"x"</formula>
    </cfRule>
  </conditionalFormatting>
  <conditionalFormatting sqref="F10">
    <cfRule type="containsText" dxfId="40" priority="57" operator="containsText" text="Fehler">
      <formula>NOT(ISERROR(SEARCH("Fehler",F10)))</formula>
    </cfRule>
  </conditionalFormatting>
  <conditionalFormatting sqref="I10">
    <cfRule type="cellIs" dxfId="39" priority="54" stopIfTrue="1" operator="equal">
      <formula>"richtig"</formula>
    </cfRule>
    <cfRule type="cellIs" dxfId="38" priority="55" stopIfTrue="1" operator="equal">
      <formula>"Fehler"</formula>
    </cfRule>
    <cfRule type="cellIs" dxfId="37" priority="56" stopIfTrue="1" operator="equal">
      <formula>"x"</formula>
    </cfRule>
  </conditionalFormatting>
  <conditionalFormatting sqref="I10">
    <cfRule type="containsText" dxfId="36" priority="53" operator="containsText" text="Fehler">
      <formula>NOT(ISERROR(SEARCH("Fehler",I10)))</formula>
    </cfRule>
  </conditionalFormatting>
  <conditionalFormatting sqref="C12">
    <cfRule type="cellIs" dxfId="35" priority="50" stopIfTrue="1" operator="equal">
      <formula>"richtig"</formula>
    </cfRule>
    <cfRule type="cellIs" dxfId="34" priority="51" stopIfTrue="1" operator="equal">
      <formula>"Fehler"</formula>
    </cfRule>
    <cfRule type="cellIs" dxfId="33" priority="52" stopIfTrue="1" operator="equal">
      <formula>"x"</formula>
    </cfRule>
  </conditionalFormatting>
  <conditionalFormatting sqref="C12">
    <cfRule type="containsText" dxfId="32" priority="49" operator="containsText" text="Fehler">
      <formula>NOT(ISERROR(SEARCH("Fehler",C12)))</formula>
    </cfRule>
  </conditionalFormatting>
  <conditionalFormatting sqref="F12">
    <cfRule type="cellIs" dxfId="31" priority="46" stopIfTrue="1" operator="equal">
      <formula>"richtig"</formula>
    </cfRule>
    <cfRule type="cellIs" dxfId="30" priority="47" stopIfTrue="1" operator="equal">
      <formula>"Fehler"</formula>
    </cfRule>
    <cfRule type="cellIs" dxfId="29" priority="48" stopIfTrue="1" operator="equal">
      <formula>"x"</formula>
    </cfRule>
  </conditionalFormatting>
  <conditionalFormatting sqref="F12">
    <cfRule type="containsText" dxfId="28" priority="45" operator="containsText" text="Fehler">
      <formula>NOT(ISERROR(SEARCH("Fehler",F12)))</formula>
    </cfRule>
  </conditionalFormatting>
  <conditionalFormatting sqref="I12">
    <cfRule type="cellIs" dxfId="27" priority="42" stopIfTrue="1" operator="equal">
      <formula>"richtig"</formula>
    </cfRule>
    <cfRule type="cellIs" dxfId="26" priority="43" stopIfTrue="1" operator="equal">
      <formula>"Fehler"</formula>
    </cfRule>
    <cfRule type="cellIs" dxfId="25" priority="44" stopIfTrue="1" operator="equal">
      <formula>"x"</formula>
    </cfRule>
  </conditionalFormatting>
  <conditionalFormatting sqref="I12">
    <cfRule type="containsText" dxfId="24" priority="41" operator="containsText" text="Fehler">
      <formula>NOT(ISERROR(SEARCH("Fehler",I12)))</formula>
    </cfRule>
  </conditionalFormatting>
  <conditionalFormatting sqref="C14">
    <cfRule type="cellIs" dxfId="23" priority="38" stopIfTrue="1" operator="equal">
      <formula>"richtig"</formula>
    </cfRule>
    <cfRule type="cellIs" dxfId="22" priority="39" stopIfTrue="1" operator="equal">
      <formula>"Fehler"</formula>
    </cfRule>
    <cfRule type="cellIs" dxfId="21" priority="40" stopIfTrue="1" operator="equal">
      <formula>"x"</formula>
    </cfRule>
  </conditionalFormatting>
  <conditionalFormatting sqref="C14">
    <cfRule type="containsText" dxfId="20" priority="37" operator="containsText" text="Fehler">
      <formula>NOT(ISERROR(SEARCH("Fehler",C14)))</formula>
    </cfRule>
  </conditionalFormatting>
  <conditionalFormatting sqref="F14">
    <cfRule type="cellIs" dxfId="19" priority="34" stopIfTrue="1" operator="equal">
      <formula>"richtig"</formula>
    </cfRule>
    <cfRule type="cellIs" dxfId="18" priority="35" stopIfTrue="1" operator="equal">
      <formula>"Fehler"</formula>
    </cfRule>
    <cfRule type="cellIs" dxfId="17" priority="36" stopIfTrue="1" operator="equal">
      <formula>"x"</formula>
    </cfRule>
  </conditionalFormatting>
  <conditionalFormatting sqref="F14">
    <cfRule type="containsText" dxfId="16" priority="33" operator="containsText" text="Fehler">
      <formula>NOT(ISERROR(SEARCH("Fehler",F14)))</formula>
    </cfRule>
  </conditionalFormatting>
  <conditionalFormatting sqref="I14">
    <cfRule type="cellIs" dxfId="15" priority="30" stopIfTrue="1" operator="equal">
      <formula>"richtig"</formula>
    </cfRule>
    <cfRule type="cellIs" dxfId="14" priority="31" stopIfTrue="1" operator="equal">
      <formula>"Fehler"</formula>
    </cfRule>
    <cfRule type="cellIs" dxfId="13" priority="32" stopIfTrue="1" operator="equal">
      <formula>"x"</formula>
    </cfRule>
  </conditionalFormatting>
  <conditionalFormatting sqref="I14">
    <cfRule type="containsText" dxfId="12" priority="29" operator="containsText" text="Fehler">
      <formula>NOT(ISERROR(SEARCH("Fehler",I14)))</formula>
    </cfRule>
  </conditionalFormatting>
  <conditionalFormatting sqref="C8">
    <cfRule type="cellIs" dxfId="11" priority="26" stopIfTrue="1" operator="equal">
      <formula>"richtig"</formula>
    </cfRule>
    <cfRule type="cellIs" dxfId="10" priority="27" stopIfTrue="1" operator="equal">
      <formula>"Fehler"</formula>
    </cfRule>
    <cfRule type="cellIs" dxfId="9" priority="28" stopIfTrue="1" operator="equal">
      <formula>"x"</formula>
    </cfRule>
  </conditionalFormatting>
  <conditionalFormatting sqref="C8">
    <cfRule type="containsText" dxfId="8" priority="25" operator="containsText" text="Fehler">
      <formula>NOT(ISERROR(SEARCH("Fehler",C8)))</formula>
    </cfRule>
  </conditionalFormatting>
  <conditionalFormatting sqref="F8">
    <cfRule type="cellIs" dxfId="7" priority="22" stopIfTrue="1" operator="equal">
      <formula>"richtig"</formula>
    </cfRule>
    <cfRule type="cellIs" dxfId="6" priority="23" stopIfTrue="1" operator="equal">
      <formula>"Fehler"</formula>
    </cfRule>
    <cfRule type="cellIs" dxfId="5" priority="24" stopIfTrue="1" operator="equal">
      <formula>"x"</formula>
    </cfRule>
  </conditionalFormatting>
  <conditionalFormatting sqref="F8">
    <cfRule type="containsText" dxfId="4" priority="21" operator="containsText" text="Fehler">
      <formula>NOT(ISERROR(SEARCH("Fehler",F8)))</formula>
    </cfRule>
  </conditionalFormatting>
  <conditionalFormatting sqref="I8">
    <cfRule type="cellIs" dxfId="3" priority="18" stopIfTrue="1" operator="equal">
      <formula>"richtig"</formula>
    </cfRule>
    <cfRule type="cellIs" dxfId="2" priority="19" stopIfTrue="1" operator="equal">
      <formula>"Fehler"</formula>
    </cfRule>
    <cfRule type="cellIs" dxfId="1" priority="20" stopIfTrue="1" operator="equal">
      <formula>"x"</formula>
    </cfRule>
  </conditionalFormatting>
  <conditionalFormatting sqref="I8">
    <cfRule type="containsText" dxfId="0" priority="17" operator="containsText" text="Fehler">
      <formula>NOT(ISERROR(SEARCH("Fehler",I8)))</formula>
    </cfRule>
  </conditionalFormatting>
  <dataValidations count="1">
    <dataValidation type="whole" operator="greaterThanOrEqual" allowBlank="1" showInputMessage="1" showErrorMessage="1" errorTitle="Zahlenformat" error="Bitte in vollen Euro angeben!_x000a_Negative Werte sind nicht zulässig." sqref="K5:K16 E5:E16 H5:H16" xr:uid="{00000000-0002-0000-0600-000000000000}">
      <formula1>0</formula1>
    </dataValidation>
  </dataValidations>
  <pageMargins left="0.78740157480314965" right="0.78740157480314965" top="0.39370078740157483" bottom="0.19685039370078741" header="0.11811023622047245" footer="0"/>
  <pageSetup paperSize="9" scale="74" fitToHeight="0" orientation="landscape" horizontalDpi="1200" verticalDpi="1200" r:id="rId1"/>
  <headerFooter alignWithMargins="0"/>
  <colBreaks count="1" manualBreakCount="1">
    <brk id="11"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dimension ref="A1:C486"/>
  <sheetViews>
    <sheetView topLeftCell="A437" zoomScaleNormal="100" workbookViewId="0">
      <selection activeCell="E447" sqref="E447"/>
    </sheetView>
  </sheetViews>
  <sheetFormatPr baseColWidth="10" defaultColWidth="11.453125" defaultRowHeight="12.5" x14ac:dyDescent="0.25"/>
  <cols>
    <col min="1" max="1" width="11.453125" style="91"/>
    <col min="2" max="2" width="17.54296875" style="65" customWidth="1"/>
    <col min="3" max="3" width="11.453125" style="65"/>
    <col min="4" max="16384" width="11.453125" style="39"/>
  </cols>
  <sheetData>
    <row r="1" spans="1:3" s="65" customFormat="1" x14ac:dyDescent="0.25">
      <c r="A1" s="91">
        <f>Allgemeines!$E$24</f>
        <v>0</v>
      </c>
      <c r="B1" s="65" t="str">
        <f>Kassenkredite!E3</f>
        <v>P1000</v>
      </c>
      <c r="C1" s="65">
        <f>VLOOKUP(B1,Kassenkredite!$E$3:$F$39,2,0)</f>
        <v>0</v>
      </c>
    </row>
    <row r="2" spans="1:3" s="65" customFormat="1" x14ac:dyDescent="0.25">
      <c r="A2" s="91">
        <f>Allgemeines!$E$24</f>
        <v>0</v>
      </c>
      <c r="B2" s="65" t="str">
        <f>Kassenkredite!G3</f>
        <v>P1009</v>
      </c>
      <c r="C2" s="65">
        <f>VLOOKUP(B2,Kassenkredite!$G$3:$H$39,2,0)</f>
        <v>0</v>
      </c>
    </row>
    <row r="3" spans="1:3" s="65" customFormat="1" x14ac:dyDescent="0.25">
      <c r="A3" s="91">
        <f>Allgemeines!$E$24</f>
        <v>0</v>
      </c>
      <c r="B3" s="65" t="str">
        <f>Kassenkredite!E4</f>
        <v>P1200</v>
      </c>
      <c r="C3" s="65">
        <f>VLOOKUP(B3,Kassenkredite!$E$3:$F$39,2,0)</f>
        <v>0</v>
      </c>
    </row>
    <row r="4" spans="1:3" s="65" customFormat="1" x14ac:dyDescent="0.25">
      <c r="A4" s="91">
        <f>Allgemeines!$E$24</f>
        <v>0</v>
      </c>
      <c r="B4" s="65" t="str">
        <f>Kassenkredite!G4</f>
        <v>P1209</v>
      </c>
      <c r="C4" s="65">
        <f>VLOOKUP(B4,Kassenkredite!$G$3:$H$39,2,0)</f>
        <v>0</v>
      </c>
    </row>
    <row r="5" spans="1:3" s="65" customFormat="1" x14ac:dyDescent="0.25">
      <c r="A5" s="91">
        <f>Allgemeines!$E$24</f>
        <v>0</v>
      </c>
      <c r="B5" s="65" t="str">
        <f>Kassenkredite!E5</f>
        <v>P1210</v>
      </c>
      <c r="C5" s="65">
        <f>VLOOKUP(B5,Kassenkredite!$E$3:$F$39,2,0)</f>
        <v>0</v>
      </c>
    </row>
    <row r="6" spans="1:3" s="65" customFormat="1" x14ac:dyDescent="0.25">
      <c r="A6" s="91">
        <f>Allgemeines!$E$24</f>
        <v>0</v>
      </c>
      <c r="B6" s="65" t="str">
        <f>Kassenkredite!G5</f>
        <v>P1219</v>
      </c>
      <c r="C6" s="65">
        <f>VLOOKUP(B6,Kassenkredite!$G$3:$H$39,2,0)</f>
        <v>0</v>
      </c>
    </row>
    <row r="7" spans="1:3" s="65" customFormat="1" x14ac:dyDescent="0.25">
      <c r="A7" s="91">
        <f>Allgemeines!$E$24</f>
        <v>0</v>
      </c>
      <c r="B7" s="65" t="str">
        <f>Kassenkredite!E6</f>
        <v>P1010</v>
      </c>
      <c r="C7" s="65">
        <f>VLOOKUP(B7,Kassenkredite!$E$3:$F$39,2,0)</f>
        <v>0</v>
      </c>
    </row>
    <row r="8" spans="1:3" s="65" customFormat="1" x14ac:dyDescent="0.25">
      <c r="A8" s="91">
        <f>Allgemeines!$E$24</f>
        <v>0</v>
      </c>
      <c r="B8" s="65" t="str">
        <f>Kassenkredite!G6</f>
        <v>P1019</v>
      </c>
      <c r="C8" s="65">
        <f>VLOOKUP(B8,Kassenkredite!$G$3:$H$39,2,0)</f>
        <v>0</v>
      </c>
    </row>
    <row r="9" spans="1:3" s="65" customFormat="1" x14ac:dyDescent="0.25">
      <c r="A9" s="91">
        <f>Allgemeines!$E$24</f>
        <v>0</v>
      </c>
      <c r="B9" s="65" t="str">
        <f>Kassenkredite!E7</f>
        <v>P1220</v>
      </c>
      <c r="C9" s="65">
        <f>VLOOKUP(B9,Kassenkredite!$E$3:$F$39,2,0)</f>
        <v>0</v>
      </c>
    </row>
    <row r="10" spans="1:3" s="65" customFormat="1" x14ac:dyDescent="0.25">
      <c r="A10" s="91">
        <f>Allgemeines!$E$24</f>
        <v>0</v>
      </c>
      <c r="B10" s="65" t="str">
        <f>Kassenkredite!G7</f>
        <v>P1229</v>
      </c>
      <c r="C10" s="65">
        <f>VLOOKUP(B10,Kassenkredite!$G$3:$H$39,2,0)</f>
        <v>0</v>
      </c>
    </row>
    <row r="11" spans="1:3" s="65" customFormat="1" x14ac:dyDescent="0.25">
      <c r="A11" s="91">
        <f>Allgemeines!$E$24</f>
        <v>0</v>
      </c>
      <c r="B11" s="65" t="str">
        <f>Kassenkredite!E8</f>
        <v>P1230</v>
      </c>
      <c r="C11" s="65">
        <f>VLOOKUP(B11,Kassenkredite!$E$3:$F$39,2,0)</f>
        <v>0</v>
      </c>
    </row>
    <row r="12" spans="1:3" s="65" customFormat="1" x14ac:dyDescent="0.25">
      <c r="A12" s="91">
        <f>Allgemeines!$E$24</f>
        <v>0</v>
      </c>
      <c r="B12" s="65" t="str">
        <f>Kassenkredite!G8</f>
        <v>P1239</v>
      </c>
      <c r="C12" s="65">
        <f>VLOOKUP(B12,Kassenkredite!$G$3:$H$39,2,0)</f>
        <v>0</v>
      </c>
    </row>
    <row r="13" spans="1:3" s="65" customFormat="1" x14ac:dyDescent="0.25">
      <c r="A13" s="91">
        <f>Allgemeines!$E$24</f>
        <v>0</v>
      </c>
      <c r="B13" s="65" t="str">
        <f>Kassenkredite!E9</f>
        <v>P1020</v>
      </c>
      <c r="C13" s="65">
        <f>VLOOKUP(B13,Kassenkredite!$E$3:$F$39,2,0)</f>
        <v>0</v>
      </c>
    </row>
    <row r="14" spans="1:3" s="65" customFormat="1" x14ac:dyDescent="0.25">
      <c r="A14" s="91">
        <f>Allgemeines!$E$24</f>
        <v>0</v>
      </c>
      <c r="B14" s="65" t="str">
        <f>Kassenkredite!G9</f>
        <v>P1029</v>
      </c>
      <c r="C14" s="65">
        <f>VLOOKUP(B14,Kassenkredite!$G$3:$H$39,2,0)</f>
        <v>0</v>
      </c>
    </row>
    <row r="15" spans="1:3" s="65" customFormat="1" x14ac:dyDescent="0.25">
      <c r="A15" s="91">
        <f>Allgemeines!$E$24</f>
        <v>0</v>
      </c>
      <c r="B15" s="65" t="str">
        <f>Kassenkredite!E10</f>
        <v>P1240</v>
      </c>
      <c r="C15" s="65">
        <f>VLOOKUP(B15,Kassenkredite!$E$3:$F$39,2,0)</f>
        <v>0</v>
      </c>
    </row>
    <row r="16" spans="1:3" s="65" customFormat="1" x14ac:dyDescent="0.25">
      <c r="A16" s="91">
        <f>Allgemeines!$E$24</f>
        <v>0</v>
      </c>
      <c r="B16" s="65" t="str">
        <f>Kassenkredite!G10</f>
        <v>P1249</v>
      </c>
      <c r="C16" s="65">
        <f>VLOOKUP(B16,Kassenkredite!$G$3:$H$39,2,0)</f>
        <v>0</v>
      </c>
    </row>
    <row r="17" spans="1:3" s="65" customFormat="1" x14ac:dyDescent="0.25">
      <c r="A17" s="91">
        <f>Allgemeines!$E$24</f>
        <v>0</v>
      </c>
      <c r="B17" s="65" t="str">
        <f>Kassenkredite!E11</f>
        <v>P1250</v>
      </c>
      <c r="C17" s="65">
        <f>VLOOKUP(B17,Kassenkredite!$E$3:$F$39,2,0)</f>
        <v>0</v>
      </c>
    </row>
    <row r="18" spans="1:3" s="65" customFormat="1" x14ac:dyDescent="0.25">
      <c r="A18" s="91">
        <f>Allgemeines!$E$24</f>
        <v>0</v>
      </c>
      <c r="B18" s="65" t="str">
        <f>Kassenkredite!G11</f>
        <v>P1259</v>
      </c>
      <c r="C18" s="65">
        <f>VLOOKUP(B18,Kassenkredite!$G$3:$H$39,2,0)</f>
        <v>0</v>
      </c>
    </row>
    <row r="19" spans="1:3" s="65" customFormat="1" x14ac:dyDescent="0.25">
      <c r="A19" s="91">
        <f>Allgemeines!$E$24</f>
        <v>0</v>
      </c>
      <c r="B19" s="65" t="str">
        <f>Kassenkredite!E12</f>
        <v>P1030</v>
      </c>
      <c r="C19" s="65">
        <f>VLOOKUP(B19,Kassenkredite!$E$3:$F$39,2,0)</f>
        <v>0</v>
      </c>
    </row>
    <row r="20" spans="1:3" s="65" customFormat="1" x14ac:dyDescent="0.25">
      <c r="A20" s="91">
        <f>Allgemeines!$E$24</f>
        <v>0</v>
      </c>
      <c r="B20" s="65" t="str">
        <f>Kassenkredite!G12</f>
        <v>P1039</v>
      </c>
      <c r="C20" s="65">
        <f>VLOOKUP(B20,Kassenkredite!$G$3:$H$39,2,0)</f>
        <v>0</v>
      </c>
    </row>
    <row r="21" spans="1:3" s="65" customFormat="1" x14ac:dyDescent="0.25">
      <c r="A21" s="91">
        <f>Allgemeines!$E$24</f>
        <v>0</v>
      </c>
      <c r="B21" s="65" t="str">
        <f>Kassenkredite!E13</f>
        <v>P1260</v>
      </c>
      <c r="C21" s="65">
        <f>VLOOKUP(B21,Kassenkredite!$E$3:$F$39,2,0)</f>
        <v>0</v>
      </c>
    </row>
    <row r="22" spans="1:3" s="65" customFormat="1" x14ac:dyDescent="0.25">
      <c r="A22" s="91">
        <f>Allgemeines!$E$24</f>
        <v>0</v>
      </c>
      <c r="B22" s="65" t="str">
        <f>Kassenkredite!G13</f>
        <v>P1269</v>
      </c>
      <c r="C22" s="65">
        <f>VLOOKUP(B22,Kassenkredite!$G$3:$H$39,2,0)</f>
        <v>0</v>
      </c>
    </row>
    <row r="23" spans="1:3" s="65" customFormat="1" x14ac:dyDescent="0.25">
      <c r="A23" s="91">
        <f>Allgemeines!$E$24</f>
        <v>0</v>
      </c>
      <c r="B23" s="65" t="str">
        <f>Kassenkredite!E14</f>
        <v>P1270</v>
      </c>
      <c r="C23" s="65">
        <f>VLOOKUP(B23,Kassenkredite!$E$3:$F$39,2,0)</f>
        <v>0</v>
      </c>
    </row>
    <row r="24" spans="1:3" s="65" customFormat="1" x14ac:dyDescent="0.25">
      <c r="A24" s="91">
        <f>Allgemeines!$E$24</f>
        <v>0</v>
      </c>
      <c r="B24" s="65" t="str">
        <f>Kassenkredite!G14</f>
        <v>P1279</v>
      </c>
      <c r="C24" s="65">
        <f>VLOOKUP(B24,Kassenkredite!$G$3:$H$39,2,0)</f>
        <v>0</v>
      </c>
    </row>
    <row r="25" spans="1:3" s="65" customFormat="1" x14ac:dyDescent="0.25">
      <c r="A25" s="91">
        <f>Allgemeines!$E$24</f>
        <v>0</v>
      </c>
      <c r="B25" s="65" t="str">
        <f>Kassenkredite!E15</f>
        <v>P1040</v>
      </c>
      <c r="C25" s="65">
        <f>VLOOKUP(B25,Kassenkredite!$E$3:$F$39,2,0)</f>
        <v>0</v>
      </c>
    </row>
    <row r="26" spans="1:3" s="65" customFormat="1" x14ac:dyDescent="0.25">
      <c r="A26" s="91">
        <f>Allgemeines!$E$24</f>
        <v>0</v>
      </c>
      <c r="B26" s="65" t="str">
        <f>Kassenkredite!G15</f>
        <v>P1049</v>
      </c>
      <c r="C26" s="65">
        <f>VLOOKUP(B26,Kassenkredite!$G$3:$H$39,2,0)</f>
        <v>0</v>
      </c>
    </row>
    <row r="27" spans="1:3" s="65" customFormat="1" x14ac:dyDescent="0.25">
      <c r="A27" s="91">
        <f>Allgemeines!$E$24</f>
        <v>0</v>
      </c>
      <c r="B27" s="65" t="str">
        <f>Kassenkredite!E16</f>
        <v>P1280</v>
      </c>
      <c r="C27" s="65">
        <f>VLOOKUP(B27,Kassenkredite!$E$3:$F$39,2,0)</f>
        <v>0</v>
      </c>
    </row>
    <row r="28" spans="1:3" s="65" customFormat="1" x14ac:dyDescent="0.25">
      <c r="A28" s="91">
        <f>Allgemeines!$E$24</f>
        <v>0</v>
      </c>
      <c r="B28" s="65" t="str">
        <f>Kassenkredite!G16</f>
        <v>P1289</v>
      </c>
      <c r="C28" s="65">
        <f>VLOOKUP(B28,Kassenkredite!$G$3:$H$39,2,0)</f>
        <v>0</v>
      </c>
    </row>
    <row r="29" spans="1:3" s="65" customFormat="1" x14ac:dyDescent="0.25">
      <c r="A29" s="91">
        <f>Allgemeines!$E$24</f>
        <v>0</v>
      </c>
      <c r="B29" s="65" t="str">
        <f>Kassenkredite!E17</f>
        <v>P1290</v>
      </c>
      <c r="C29" s="65">
        <f>VLOOKUP(B29,Kassenkredite!$E$3:$F$39,2,0)</f>
        <v>0</v>
      </c>
    </row>
    <row r="30" spans="1:3" s="65" customFormat="1" x14ac:dyDescent="0.25">
      <c r="A30" s="91">
        <f>Allgemeines!$E$24</f>
        <v>0</v>
      </c>
      <c r="B30" s="65" t="str">
        <f>Kassenkredite!G17</f>
        <v>P1299</v>
      </c>
      <c r="C30" s="65">
        <f>VLOOKUP(B30,Kassenkredite!$G$3:$H$39,2,0)</f>
        <v>0</v>
      </c>
    </row>
    <row r="31" spans="1:3" s="65" customFormat="1" x14ac:dyDescent="0.25">
      <c r="A31" s="91">
        <f>Allgemeines!$E$24</f>
        <v>0</v>
      </c>
      <c r="B31" s="65" t="str">
        <f>Kassenkredite!E18</f>
        <v>P1050</v>
      </c>
      <c r="C31" s="65">
        <f>VLOOKUP(B31,Kassenkredite!$E$3:$F$39,2,0)</f>
        <v>0</v>
      </c>
    </row>
    <row r="32" spans="1:3" s="65" customFormat="1" x14ac:dyDescent="0.25">
      <c r="A32" s="91">
        <f>Allgemeines!$E$24</f>
        <v>0</v>
      </c>
      <c r="B32" s="65" t="str">
        <f>Kassenkredite!G18</f>
        <v>P1059</v>
      </c>
      <c r="C32" s="65">
        <f>VLOOKUP(B32,Kassenkredite!$G$3:$H$39,2,0)</f>
        <v>0</v>
      </c>
    </row>
    <row r="33" spans="1:3" s="65" customFormat="1" x14ac:dyDescent="0.25">
      <c r="A33" s="91">
        <f>Allgemeines!$E$24</f>
        <v>0</v>
      </c>
      <c r="B33" s="65" t="str">
        <f>Kassenkredite!E19</f>
        <v>P1300</v>
      </c>
      <c r="C33" s="65">
        <f>VLOOKUP(B33,Kassenkredite!$E$3:$F$39,2,0)</f>
        <v>0</v>
      </c>
    </row>
    <row r="34" spans="1:3" s="65" customFormat="1" x14ac:dyDescent="0.25">
      <c r="A34" s="91">
        <f>Allgemeines!$E$24</f>
        <v>0</v>
      </c>
      <c r="B34" s="65" t="str">
        <f>Kassenkredite!G19</f>
        <v>P1309</v>
      </c>
      <c r="C34" s="65">
        <f>VLOOKUP(B34,Kassenkredite!$G$3:$H$39,2,0)</f>
        <v>0</v>
      </c>
    </row>
    <row r="35" spans="1:3" s="65" customFormat="1" x14ac:dyDescent="0.25">
      <c r="A35" s="91">
        <f>Allgemeines!$E$24</f>
        <v>0</v>
      </c>
      <c r="B35" s="65" t="str">
        <f>Kassenkredite!E20</f>
        <v>P1310</v>
      </c>
      <c r="C35" s="65">
        <f>VLOOKUP(B35,Kassenkredite!$E$3:$F$39,2,0)</f>
        <v>0</v>
      </c>
    </row>
    <row r="36" spans="1:3" s="65" customFormat="1" x14ac:dyDescent="0.25">
      <c r="A36" s="91">
        <f>Allgemeines!$E$24</f>
        <v>0</v>
      </c>
      <c r="B36" s="65" t="str">
        <f>Kassenkredite!G20</f>
        <v>P1319</v>
      </c>
      <c r="C36" s="65">
        <f>VLOOKUP(B36,Kassenkredite!$G$3:$H$39,2,0)</f>
        <v>0</v>
      </c>
    </row>
    <row r="37" spans="1:3" s="65" customFormat="1" x14ac:dyDescent="0.25">
      <c r="A37" s="91">
        <f>Allgemeines!$E$24</f>
        <v>0</v>
      </c>
      <c r="B37" s="65" t="str">
        <f>Kassenkredite!E21</f>
        <v>P1060</v>
      </c>
      <c r="C37" s="65">
        <f>VLOOKUP(B37,Kassenkredite!$E$3:$F$39,2,0)</f>
        <v>0</v>
      </c>
    </row>
    <row r="38" spans="1:3" s="65" customFormat="1" x14ac:dyDescent="0.25">
      <c r="A38" s="91">
        <f>Allgemeines!$E$24</f>
        <v>0</v>
      </c>
      <c r="B38" s="65" t="str">
        <f>Kassenkredite!G21</f>
        <v>P1069</v>
      </c>
      <c r="C38" s="65">
        <f>VLOOKUP(B38,Kassenkredite!$G$3:$H$39,2,0)</f>
        <v>0</v>
      </c>
    </row>
    <row r="39" spans="1:3" s="65" customFormat="1" x14ac:dyDescent="0.25">
      <c r="A39" s="91">
        <f>Allgemeines!$E$24</f>
        <v>0</v>
      </c>
      <c r="B39" s="65" t="str">
        <f>Kassenkredite!E22</f>
        <v>P1320</v>
      </c>
      <c r="C39" s="65">
        <f>VLOOKUP(B39,Kassenkredite!$E$3:$F$39,2,0)</f>
        <v>0</v>
      </c>
    </row>
    <row r="40" spans="1:3" s="65" customFormat="1" x14ac:dyDescent="0.25">
      <c r="A40" s="91">
        <f>Allgemeines!$E$24</f>
        <v>0</v>
      </c>
      <c r="B40" s="65" t="str">
        <f>Kassenkredite!G22</f>
        <v>P1329</v>
      </c>
      <c r="C40" s="65">
        <f>VLOOKUP(B40,Kassenkredite!$G$3:$H$39,2,0)</f>
        <v>0</v>
      </c>
    </row>
    <row r="41" spans="1:3" s="65" customFormat="1" x14ac:dyDescent="0.25">
      <c r="A41" s="91">
        <f>Allgemeines!$E$24</f>
        <v>0</v>
      </c>
      <c r="B41" s="65" t="str">
        <f>Kassenkredite!E23</f>
        <v>P1330</v>
      </c>
      <c r="C41" s="65">
        <f>VLOOKUP(B41,Kassenkredite!$E$3:$F$39,2,0)</f>
        <v>0</v>
      </c>
    </row>
    <row r="42" spans="1:3" s="65" customFormat="1" x14ac:dyDescent="0.25">
      <c r="A42" s="91">
        <f>Allgemeines!$E$24</f>
        <v>0</v>
      </c>
      <c r="B42" s="65" t="str">
        <f>Kassenkredite!G23</f>
        <v>P1339</v>
      </c>
      <c r="C42" s="65">
        <f>VLOOKUP(B42,Kassenkredite!$G$3:$H$39,2,0)</f>
        <v>0</v>
      </c>
    </row>
    <row r="43" spans="1:3" s="65" customFormat="1" x14ac:dyDescent="0.25">
      <c r="A43" s="91">
        <f>Allgemeines!$E$24</f>
        <v>0</v>
      </c>
      <c r="B43" s="65" t="str">
        <f>Kassenkredite!E24</f>
        <v>P1070</v>
      </c>
      <c r="C43" s="65">
        <f>VLOOKUP(B43,Kassenkredite!$E$3:$F$39,2,0)</f>
        <v>0</v>
      </c>
    </row>
    <row r="44" spans="1:3" s="65" customFormat="1" x14ac:dyDescent="0.25">
      <c r="A44" s="91">
        <f>Allgemeines!$E$24</f>
        <v>0</v>
      </c>
      <c r="B44" s="65" t="str">
        <f>Kassenkredite!G24</f>
        <v>P1079</v>
      </c>
      <c r="C44" s="65">
        <f>VLOOKUP(B44,Kassenkredite!$G$3:$H$39,2,0)</f>
        <v>0</v>
      </c>
    </row>
    <row r="45" spans="1:3" s="65" customFormat="1" x14ac:dyDescent="0.25">
      <c r="A45" s="91">
        <f>Allgemeines!$E$24</f>
        <v>0</v>
      </c>
      <c r="B45" s="65" t="str">
        <f>Kassenkredite!E25</f>
        <v>P1080</v>
      </c>
      <c r="C45" s="65">
        <f>VLOOKUP(B45,Kassenkredite!$E$3:$F$39,2,0)</f>
        <v>0</v>
      </c>
    </row>
    <row r="46" spans="1:3" s="65" customFormat="1" x14ac:dyDescent="0.25">
      <c r="A46" s="91">
        <f>Allgemeines!$E$24</f>
        <v>0</v>
      </c>
      <c r="B46" s="65" t="str">
        <f>Kassenkredite!G25</f>
        <v>P1089</v>
      </c>
      <c r="C46" s="65">
        <f>VLOOKUP(B46,Kassenkredite!$G$3:$H$39,2,0)</f>
        <v>0</v>
      </c>
    </row>
    <row r="47" spans="1:3" s="65" customFormat="1" x14ac:dyDescent="0.25">
      <c r="A47" s="91">
        <f>Allgemeines!$E$24</f>
        <v>0</v>
      </c>
      <c r="B47" s="65" t="str">
        <f>Kassenkredite!E26</f>
        <v>P1340</v>
      </c>
      <c r="C47" s="65">
        <f>VLOOKUP(B47,Kassenkredite!$E$3:$F$39,2,0)</f>
        <v>0</v>
      </c>
    </row>
    <row r="48" spans="1:3" s="65" customFormat="1" x14ac:dyDescent="0.25">
      <c r="A48" s="91">
        <f>Allgemeines!$E$24</f>
        <v>0</v>
      </c>
      <c r="B48" s="65" t="str">
        <f>Kassenkredite!G26</f>
        <v>P1349</v>
      </c>
      <c r="C48" s="65">
        <f>VLOOKUP(B48,Kassenkredite!$G$3:$H$39,2,0)</f>
        <v>0</v>
      </c>
    </row>
    <row r="49" spans="1:3" s="65" customFormat="1" x14ac:dyDescent="0.25">
      <c r="A49" s="91">
        <f>Allgemeines!$E$24</f>
        <v>0</v>
      </c>
      <c r="B49" s="65" t="str">
        <f>Kassenkredite!E27</f>
        <v>P1350</v>
      </c>
      <c r="C49" s="65">
        <f>VLOOKUP(B49,Kassenkredite!$E$3:$F$39,2,0)</f>
        <v>0</v>
      </c>
    </row>
    <row r="50" spans="1:3" s="65" customFormat="1" x14ac:dyDescent="0.25">
      <c r="A50" s="91">
        <f>Allgemeines!$E$24</f>
        <v>0</v>
      </c>
      <c r="B50" s="65" t="str">
        <f>Kassenkredite!G27</f>
        <v>P1359</v>
      </c>
      <c r="C50" s="65">
        <f>VLOOKUP(B50,Kassenkredite!$G$3:$H$39,2,0)</f>
        <v>0</v>
      </c>
    </row>
    <row r="51" spans="1:3" s="65" customFormat="1" x14ac:dyDescent="0.25">
      <c r="A51" s="91">
        <f>Allgemeines!$E$24</f>
        <v>0</v>
      </c>
      <c r="B51" s="65" t="str">
        <f>Kassenkredite!E28</f>
        <v>P1360</v>
      </c>
      <c r="C51" s="65">
        <f>VLOOKUP(B51,Kassenkredite!$E$3:$F$39,2,0)</f>
        <v>0</v>
      </c>
    </row>
    <row r="52" spans="1:3" s="65" customFormat="1" x14ac:dyDescent="0.25">
      <c r="A52" s="91">
        <f>Allgemeines!$E$24</f>
        <v>0</v>
      </c>
      <c r="B52" s="65" t="str">
        <f>Kassenkredite!G28</f>
        <v>P1369</v>
      </c>
      <c r="C52" s="65">
        <f>VLOOKUP(B52,Kassenkredite!$G$3:$H$39,2,0)</f>
        <v>0</v>
      </c>
    </row>
    <row r="53" spans="1:3" s="65" customFormat="1" x14ac:dyDescent="0.25">
      <c r="A53" s="91">
        <f>Allgemeines!$E$24</f>
        <v>0</v>
      </c>
      <c r="B53" s="65" t="str">
        <f>Kassenkredite!E29</f>
        <v>P1370</v>
      </c>
      <c r="C53" s="65">
        <f>VLOOKUP(B53,Kassenkredite!$E$3:$F$39,2,0)</f>
        <v>0</v>
      </c>
    </row>
    <row r="54" spans="1:3" s="65" customFormat="1" x14ac:dyDescent="0.25">
      <c r="A54" s="91">
        <f>Allgemeines!$E$24</f>
        <v>0</v>
      </c>
      <c r="B54" s="65" t="str">
        <f>Kassenkredite!G29</f>
        <v>P1379</v>
      </c>
      <c r="C54" s="65">
        <f>VLOOKUP(B54,Kassenkredite!$G$3:$H$39,2,0)</f>
        <v>0</v>
      </c>
    </row>
    <row r="55" spans="1:3" s="65" customFormat="1" x14ac:dyDescent="0.25">
      <c r="A55" s="91">
        <f>Allgemeines!$E$24</f>
        <v>0</v>
      </c>
      <c r="B55" s="65" t="str">
        <f>Kassenkredite!E30</f>
        <v>P1090</v>
      </c>
      <c r="C55" s="65">
        <f>VLOOKUP(B55,Kassenkredite!$E$3:$F$39,2,0)</f>
        <v>0</v>
      </c>
    </row>
    <row r="56" spans="1:3" s="65" customFormat="1" x14ac:dyDescent="0.25">
      <c r="A56" s="91">
        <f>Allgemeines!$E$24</f>
        <v>0</v>
      </c>
      <c r="B56" s="65" t="str">
        <f>Kassenkredite!G30</f>
        <v>P1099</v>
      </c>
      <c r="C56" s="65">
        <f>VLOOKUP(B56,Kassenkredite!$G$3:$H$39,2,0)</f>
        <v>0</v>
      </c>
    </row>
    <row r="57" spans="1:3" s="65" customFormat="1" x14ac:dyDescent="0.25">
      <c r="A57" s="91">
        <f>Allgemeines!$E$24</f>
        <v>0</v>
      </c>
      <c r="B57" s="65" t="str">
        <f>Kassenkredite!E31</f>
        <v>P1380</v>
      </c>
      <c r="C57" s="65">
        <f>VLOOKUP(B57,Kassenkredite!$E$3:$F$39,2,0)</f>
        <v>0</v>
      </c>
    </row>
    <row r="58" spans="1:3" s="65" customFormat="1" x14ac:dyDescent="0.25">
      <c r="A58" s="91">
        <f>Allgemeines!$E$24</f>
        <v>0</v>
      </c>
      <c r="B58" s="65" t="str">
        <f>Kassenkredite!G31</f>
        <v>P1389</v>
      </c>
      <c r="C58" s="65">
        <f>VLOOKUP(B58,Kassenkredite!$G$3:$H$39,2,0)</f>
        <v>0</v>
      </c>
    </row>
    <row r="59" spans="1:3" s="65" customFormat="1" x14ac:dyDescent="0.25">
      <c r="A59" s="91">
        <f>Allgemeines!$E$24</f>
        <v>0</v>
      </c>
      <c r="B59" s="65" t="str">
        <f>Kassenkredite!E32</f>
        <v>P1390</v>
      </c>
      <c r="C59" s="65">
        <f>VLOOKUP(B59,Kassenkredite!$E$3:$F$39,2,0)</f>
        <v>0</v>
      </c>
    </row>
    <row r="60" spans="1:3" s="65" customFormat="1" x14ac:dyDescent="0.25">
      <c r="A60" s="91">
        <f>Allgemeines!$E$24</f>
        <v>0</v>
      </c>
      <c r="B60" s="65" t="str">
        <f>Kassenkredite!G32</f>
        <v>P1399</v>
      </c>
      <c r="C60" s="65">
        <f>VLOOKUP(B60,Kassenkredite!$G$3:$H$39,2,0)</f>
        <v>0</v>
      </c>
    </row>
    <row r="61" spans="1:3" s="65" customFormat="1" x14ac:dyDescent="0.25">
      <c r="A61" s="91">
        <f>Allgemeines!$E$24</f>
        <v>0</v>
      </c>
      <c r="B61" s="65" t="str">
        <f>Kassenkredite!E33</f>
        <v>P1100</v>
      </c>
      <c r="C61" s="65">
        <f>VLOOKUP(B61,Kassenkredite!$E$3:$F$39,2,0)</f>
        <v>0</v>
      </c>
    </row>
    <row r="62" spans="1:3" s="65" customFormat="1" x14ac:dyDescent="0.25">
      <c r="A62" s="91">
        <f>Allgemeines!$E$24</f>
        <v>0</v>
      </c>
      <c r="B62" s="65" t="str">
        <f>Kassenkredite!G33</f>
        <v>P1109</v>
      </c>
      <c r="C62" s="65">
        <f>VLOOKUP(B62,Kassenkredite!$G$3:$H$39,2,0)</f>
        <v>0</v>
      </c>
    </row>
    <row r="63" spans="1:3" s="65" customFormat="1" x14ac:dyDescent="0.25">
      <c r="A63" s="91">
        <f>Allgemeines!$E$24</f>
        <v>0</v>
      </c>
      <c r="B63" s="65" t="str">
        <f>Kassenkredite!E34</f>
        <v>P1110</v>
      </c>
      <c r="C63" s="65">
        <f>VLOOKUP(B63,Kassenkredite!$E$3:$F$39,2,0)</f>
        <v>0</v>
      </c>
    </row>
    <row r="64" spans="1:3" s="65" customFormat="1" x14ac:dyDescent="0.25">
      <c r="A64" s="91">
        <f>Allgemeines!$E$24</f>
        <v>0</v>
      </c>
      <c r="B64" s="65" t="str">
        <f>Kassenkredite!G34</f>
        <v>P1119</v>
      </c>
      <c r="C64" s="65">
        <f>VLOOKUP(B64,Kassenkredite!$G$3:$H$39,2,0)</f>
        <v>0</v>
      </c>
    </row>
    <row r="65" spans="1:3" s="65" customFormat="1" x14ac:dyDescent="0.25">
      <c r="A65" s="91">
        <f>Allgemeines!$E$24</f>
        <v>0</v>
      </c>
      <c r="B65" s="65" t="str">
        <f>Kassenkredite!E35</f>
        <v>P1400</v>
      </c>
      <c r="C65" s="65">
        <f>VLOOKUP(B65,Kassenkredite!$E$3:$F$39,2,0)</f>
        <v>0</v>
      </c>
    </row>
    <row r="66" spans="1:3" s="65" customFormat="1" x14ac:dyDescent="0.25">
      <c r="A66" s="91">
        <f>Allgemeines!$E$24</f>
        <v>0</v>
      </c>
      <c r="B66" s="65" t="str">
        <f>Kassenkredite!G35</f>
        <v>P1409</v>
      </c>
      <c r="C66" s="65">
        <f>VLOOKUP(B66,Kassenkredite!$G$3:$H$39,2,0)</f>
        <v>0</v>
      </c>
    </row>
    <row r="67" spans="1:3" s="65" customFormat="1" x14ac:dyDescent="0.25">
      <c r="A67" s="91">
        <f>Allgemeines!$E$24</f>
        <v>0</v>
      </c>
      <c r="B67" s="65" t="str">
        <f>Kassenkredite!E36</f>
        <v>P1410</v>
      </c>
      <c r="C67" s="65">
        <f>VLOOKUP(B67,Kassenkredite!$E$3:$F$39,2,0)</f>
        <v>0</v>
      </c>
    </row>
    <row r="68" spans="1:3" s="65" customFormat="1" x14ac:dyDescent="0.25">
      <c r="A68" s="91">
        <f>Allgemeines!$E$24</f>
        <v>0</v>
      </c>
      <c r="B68" s="65" t="str">
        <f>Kassenkredite!G36</f>
        <v>P1419</v>
      </c>
      <c r="C68" s="65">
        <f>VLOOKUP(B68,Kassenkredite!$G$3:$H$39,2,0)</f>
        <v>0</v>
      </c>
    </row>
    <row r="69" spans="1:3" s="65" customFormat="1" x14ac:dyDescent="0.25">
      <c r="A69" s="91">
        <f>Allgemeines!$E$24</f>
        <v>0</v>
      </c>
      <c r="B69" s="65" t="str">
        <f>Kassenkredite!E37</f>
        <v>P1420</v>
      </c>
      <c r="C69" s="65">
        <f>VLOOKUP(B69,Kassenkredite!$E$3:$F$39,2,0)</f>
        <v>0</v>
      </c>
    </row>
    <row r="70" spans="1:3" s="65" customFormat="1" x14ac:dyDescent="0.25">
      <c r="A70" s="91">
        <f>Allgemeines!$E$24</f>
        <v>0</v>
      </c>
      <c r="B70" s="65" t="str">
        <f>Kassenkredite!G37</f>
        <v>P1429</v>
      </c>
      <c r="C70" s="65">
        <f>VLOOKUP(B70,Kassenkredite!$G$3:$H$39,2,0)</f>
        <v>0</v>
      </c>
    </row>
    <row r="71" spans="1:3" s="65" customFormat="1" x14ac:dyDescent="0.25">
      <c r="A71" s="91">
        <f>Allgemeines!$E$24</f>
        <v>0</v>
      </c>
      <c r="B71" s="65" t="str">
        <f>Kassenkredite!E38</f>
        <v>P1430</v>
      </c>
      <c r="C71" s="65">
        <f>VLOOKUP(B71,Kassenkredite!$E$3:$F$39,2,0)</f>
        <v>0</v>
      </c>
    </row>
    <row r="72" spans="1:3" s="65" customFormat="1" x14ac:dyDescent="0.25">
      <c r="A72" s="91">
        <f>Allgemeines!$E$24</f>
        <v>0</v>
      </c>
      <c r="B72" s="65" t="str">
        <f>Kassenkredite!G38</f>
        <v>P1439</v>
      </c>
      <c r="C72" s="65">
        <f>VLOOKUP(B72,Kassenkredite!$G$3:$H$39,2,0)</f>
        <v>0</v>
      </c>
    </row>
    <row r="73" spans="1:3" s="65" customFormat="1" x14ac:dyDescent="0.25">
      <c r="A73" s="91">
        <f>Allgemeines!$E$24</f>
        <v>0</v>
      </c>
      <c r="B73" s="65" t="str">
        <f>Kassenkredite!E39</f>
        <v>P1600</v>
      </c>
      <c r="C73" s="65">
        <f>VLOOKUP(B73,Kassenkredite!$E$3:$F$39,2,0)</f>
        <v>0</v>
      </c>
    </row>
    <row r="74" spans="1:3" s="65" customFormat="1" x14ac:dyDescent="0.25">
      <c r="A74" s="91">
        <f>Allgemeines!$E$24</f>
        <v>0</v>
      </c>
      <c r="B74" s="65" t="str">
        <f>Kassenkredite!G39</f>
        <v>P1609</v>
      </c>
      <c r="C74" s="65">
        <f>VLOOKUP(B74,Kassenkredite!$G$3:$H$39,2,0)</f>
        <v>0</v>
      </c>
    </row>
    <row r="75" spans="1:3" s="65" customFormat="1" x14ac:dyDescent="0.25">
      <c r="A75" s="91">
        <f>Allgemeines!$E$24</f>
        <v>0</v>
      </c>
      <c r="B75" s="65" t="str">
        <f>Kassenkredite!E43</f>
        <v>P1610</v>
      </c>
      <c r="C75" s="65">
        <f>VLOOKUP(B75,Kassenkredite!$E$43:$F$49,2,0)</f>
        <v>0</v>
      </c>
    </row>
    <row r="76" spans="1:3" s="65" customFormat="1" x14ac:dyDescent="0.25">
      <c r="A76" s="91">
        <f>Allgemeines!$E$24</f>
        <v>0</v>
      </c>
      <c r="B76" s="65" t="str">
        <f>Kassenkredite!G43</f>
        <v>P1619</v>
      </c>
      <c r="C76" s="65">
        <f>VLOOKUP(B76,Kassenkredite!$G$43:$H$49,2,0)</f>
        <v>0</v>
      </c>
    </row>
    <row r="77" spans="1:3" s="65" customFormat="1" x14ac:dyDescent="0.25">
      <c r="A77" s="91">
        <f>Allgemeines!$E$24</f>
        <v>0</v>
      </c>
      <c r="B77" s="65" t="str">
        <f>Kassenkredite!E44</f>
        <v>P1620</v>
      </c>
      <c r="C77" s="65">
        <f>VLOOKUP(B77,Kassenkredite!$E$43:$F$49,2,0)</f>
        <v>0</v>
      </c>
    </row>
    <row r="78" spans="1:3" s="65" customFormat="1" x14ac:dyDescent="0.25">
      <c r="A78" s="91">
        <f>Allgemeines!$E$24</f>
        <v>0</v>
      </c>
      <c r="B78" s="65" t="str">
        <f>Kassenkredite!G44</f>
        <v>P1629</v>
      </c>
      <c r="C78" s="65">
        <f>VLOOKUP(B78,Kassenkredite!$G$43:$H$49,2,0)</f>
        <v>0</v>
      </c>
    </row>
    <row r="79" spans="1:3" s="65" customFormat="1" x14ac:dyDescent="0.25">
      <c r="A79" s="91">
        <f>Allgemeines!$E$24</f>
        <v>0</v>
      </c>
      <c r="B79" s="65" t="str">
        <f>Kassenkredite!E45</f>
        <v>P1630</v>
      </c>
      <c r="C79" s="65">
        <f>VLOOKUP(B79,Kassenkredite!$E$43:$F$49,2,0)</f>
        <v>0</v>
      </c>
    </row>
    <row r="80" spans="1:3" s="65" customFormat="1" x14ac:dyDescent="0.25">
      <c r="A80" s="91">
        <f>Allgemeines!$E$24</f>
        <v>0</v>
      </c>
      <c r="B80" s="65" t="str">
        <f>Kassenkredite!G45</f>
        <v>P1639</v>
      </c>
      <c r="C80" s="65">
        <f>VLOOKUP(B80,Kassenkredite!$G$43:$H$49,2,0)</f>
        <v>0</v>
      </c>
    </row>
    <row r="81" spans="1:3" s="65" customFormat="1" x14ac:dyDescent="0.25">
      <c r="A81" s="91">
        <f>Allgemeines!$E$24</f>
        <v>0</v>
      </c>
      <c r="B81" s="65" t="str">
        <f>Kassenkredite!E46</f>
        <v>P1640</v>
      </c>
      <c r="C81" s="65">
        <f>VLOOKUP(B81,Kassenkredite!$E$43:$F$49,2,0)</f>
        <v>0</v>
      </c>
    </row>
    <row r="82" spans="1:3" s="65" customFormat="1" x14ac:dyDescent="0.25">
      <c r="A82" s="91">
        <f>Allgemeines!$E$24</f>
        <v>0</v>
      </c>
      <c r="B82" s="65" t="str">
        <f>Kassenkredite!G46</f>
        <v>P1649</v>
      </c>
      <c r="C82" s="65">
        <f>VLOOKUP(B82,Kassenkredite!$G$43:$H$49,2,0)</f>
        <v>0</v>
      </c>
    </row>
    <row r="83" spans="1:3" s="65" customFormat="1" x14ac:dyDescent="0.25">
      <c r="A83" s="91">
        <f>Allgemeines!$E$24</f>
        <v>0</v>
      </c>
      <c r="B83" s="65" t="str">
        <f>Kassenkredite!E47</f>
        <v>P1650</v>
      </c>
      <c r="C83" s="65">
        <f>VLOOKUP(B83,Kassenkredite!$E$43:$F$49,2,0)</f>
        <v>0</v>
      </c>
    </row>
    <row r="84" spans="1:3" s="65" customFormat="1" x14ac:dyDescent="0.25">
      <c r="A84" s="91">
        <f>Allgemeines!$E$24</f>
        <v>0</v>
      </c>
      <c r="B84" s="65" t="str">
        <f>Kassenkredite!G47</f>
        <v>P1659</v>
      </c>
      <c r="C84" s="65">
        <f>VLOOKUP(B84,Kassenkredite!$G$43:$H$49,2,0)</f>
        <v>0</v>
      </c>
    </row>
    <row r="85" spans="1:3" s="65" customFormat="1" x14ac:dyDescent="0.25">
      <c r="A85" s="91">
        <f>Allgemeines!$E$24</f>
        <v>0</v>
      </c>
      <c r="B85" s="65" t="str">
        <f>Kassenkredite!E48</f>
        <v>P1660</v>
      </c>
      <c r="C85" s="65">
        <f>VLOOKUP(B85,Kassenkredite!$E$43:$F$49,2,0)</f>
        <v>0</v>
      </c>
    </row>
    <row r="86" spans="1:3" s="65" customFormat="1" x14ac:dyDescent="0.25">
      <c r="A86" s="91">
        <f>Allgemeines!$E$24</f>
        <v>0</v>
      </c>
      <c r="B86" s="65" t="str">
        <f>Kassenkredite!G48</f>
        <v>P1669</v>
      </c>
      <c r="C86" s="65">
        <f>VLOOKUP(B86,Kassenkredite!$G$43:$H$49,2,0)</f>
        <v>0</v>
      </c>
    </row>
    <row r="87" spans="1:3" s="65" customFormat="1" x14ac:dyDescent="0.25">
      <c r="A87" s="91">
        <f>Allgemeines!$E$24</f>
        <v>0</v>
      </c>
      <c r="B87" s="65" t="str">
        <f>Kassenkredite!E49</f>
        <v>P1670</v>
      </c>
      <c r="C87" s="65">
        <f>VLOOKUP(B87,Kassenkredite!$E$43:$F$49,2,0)</f>
        <v>0</v>
      </c>
    </row>
    <row r="88" spans="1:3" s="65" customFormat="1" x14ac:dyDescent="0.25">
      <c r="A88" s="91">
        <f>Allgemeines!$E$24</f>
        <v>0</v>
      </c>
      <c r="B88" s="65" t="str">
        <f>Kassenkredite!G49</f>
        <v>P1679</v>
      </c>
      <c r="C88" s="65">
        <f>VLOOKUP(B88,Kassenkredite!$G$43:$H$49,2,0)</f>
        <v>0</v>
      </c>
    </row>
    <row r="89" spans="1:3" s="65" customFormat="1" x14ac:dyDescent="0.25">
      <c r="A89" s="91">
        <f>Allgemeines!$E$24</f>
        <v>0</v>
      </c>
      <c r="B89" s="65" t="str">
        <f>Kassenkredite!E51</f>
        <v>P1710</v>
      </c>
      <c r="C89" s="65">
        <f>VLOOKUP(B89,Kassenkredite!$E$51:$F$57,2,0)</f>
        <v>0</v>
      </c>
    </row>
    <row r="90" spans="1:3" s="65" customFormat="1" x14ac:dyDescent="0.25">
      <c r="A90" s="91">
        <f>Allgemeines!$E$24</f>
        <v>0</v>
      </c>
      <c r="B90" s="65" t="str">
        <f>Kassenkredite!G51</f>
        <v>P1719</v>
      </c>
      <c r="C90" s="65">
        <f>VLOOKUP(B90,Kassenkredite!$G$51:$H$57,2,0)</f>
        <v>0</v>
      </c>
    </row>
    <row r="91" spans="1:3" s="65" customFormat="1" x14ac:dyDescent="0.25">
      <c r="A91" s="91">
        <f>Allgemeines!$E$24</f>
        <v>0</v>
      </c>
      <c r="B91" s="65" t="str">
        <f>Kassenkredite!E52</f>
        <v>P1720</v>
      </c>
      <c r="C91" s="65">
        <f>VLOOKUP(B91,Kassenkredite!$E$51:$F$57,2,0)</f>
        <v>0</v>
      </c>
    </row>
    <row r="92" spans="1:3" s="65" customFormat="1" x14ac:dyDescent="0.25">
      <c r="A92" s="91">
        <f>Allgemeines!$E$24</f>
        <v>0</v>
      </c>
      <c r="B92" s="65" t="str">
        <f>Kassenkredite!G52</f>
        <v>P1729</v>
      </c>
      <c r="C92" s="65">
        <f>VLOOKUP(B92,Kassenkredite!$G$51:$H$57,2,0)</f>
        <v>0</v>
      </c>
    </row>
    <row r="93" spans="1:3" s="65" customFormat="1" x14ac:dyDescent="0.25">
      <c r="A93" s="91">
        <f>Allgemeines!$E$24</f>
        <v>0</v>
      </c>
      <c r="B93" s="65" t="str">
        <f>Kassenkredite!E53</f>
        <v>P1730</v>
      </c>
      <c r="C93" s="65">
        <f>VLOOKUP(B93,Kassenkredite!$E$51:$F$57,2,0)</f>
        <v>0</v>
      </c>
    </row>
    <row r="94" spans="1:3" s="65" customFormat="1" x14ac:dyDescent="0.25">
      <c r="A94" s="91">
        <f>Allgemeines!$E$24</f>
        <v>0</v>
      </c>
      <c r="B94" s="65" t="str">
        <f>Kassenkredite!G53</f>
        <v>P1739</v>
      </c>
      <c r="C94" s="65">
        <f>VLOOKUP(B94,Kassenkredite!$G$51:$H$57,2,0)</f>
        <v>0</v>
      </c>
    </row>
    <row r="95" spans="1:3" s="65" customFormat="1" x14ac:dyDescent="0.25">
      <c r="A95" s="91">
        <f>Allgemeines!$E$24</f>
        <v>0</v>
      </c>
      <c r="B95" s="65" t="str">
        <f>Kassenkredite!E54</f>
        <v>P1740</v>
      </c>
      <c r="C95" s="65">
        <f>VLOOKUP(B95,Kassenkredite!$E$51:$F$57,2,0)</f>
        <v>0</v>
      </c>
    </row>
    <row r="96" spans="1:3" s="65" customFormat="1" x14ac:dyDescent="0.25">
      <c r="A96" s="91">
        <f>Allgemeines!$E$24</f>
        <v>0</v>
      </c>
      <c r="B96" s="65" t="str">
        <f>Kassenkredite!G54</f>
        <v>P1749</v>
      </c>
      <c r="C96" s="65">
        <f>VLOOKUP(B96,Kassenkredite!$G$51:$H$57,2,0)</f>
        <v>0</v>
      </c>
    </row>
    <row r="97" spans="1:3" s="65" customFormat="1" x14ac:dyDescent="0.25">
      <c r="A97" s="91">
        <f>Allgemeines!$E$24</f>
        <v>0</v>
      </c>
      <c r="B97" s="65" t="str">
        <f>Kassenkredite!E55</f>
        <v>P1750</v>
      </c>
      <c r="C97" s="65">
        <f>VLOOKUP(B97,Kassenkredite!$E$51:$F$57,2,0)</f>
        <v>0</v>
      </c>
    </row>
    <row r="98" spans="1:3" s="65" customFormat="1" x14ac:dyDescent="0.25">
      <c r="A98" s="91">
        <f>Allgemeines!$E$24</f>
        <v>0</v>
      </c>
      <c r="B98" s="65" t="str">
        <f>Kassenkredite!G55</f>
        <v>P1759</v>
      </c>
      <c r="C98" s="65">
        <f>VLOOKUP(B98,Kassenkredite!$G$51:$H$57,2,0)</f>
        <v>0</v>
      </c>
    </row>
    <row r="99" spans="1:3" s="65" customFormat="1" x14ac:dyDescent="0.25">
      <c r="A99" s="91">
        <f>Allgemeines!$E$24</f>
        <v>0</v>
      </c>
      <c r="B99" s="65" t="str">
        <f>Kassenkredite!E56</f>
        <v>P1760</v>
      </c>
      <c r="C99" s="65">
        <f>VLOOKUP(B99,Kassenkredite!$E$51:$F$57,2,0)</f>
        <v>0</v>
      </c>
    </row>
    <row r="100" spans="1:3" s="65" customFormat="1" x14ac:dyDescent="0.25">
      <c r="A100" s="91">
        <f>Allgemeines!$E$24</f>
        <v>0</v>
      </c>
      <c r="B100" s="65" t="str">
        <f>Kassenkredite!G56</f>
        <v>P1769</v>
      </c>
      <c r="C100" s="65">
        <f>VLOOKUP(B100,Kassenkredite!$G$51:$H$57,2,0)</f>
        <v>0</v>
      </c>
    </row>
    <row r="101" spans="1:3" s="65" customFormat="1" x14ac:dyDescent="0.25">
      <c r="A101" s="91">
        <f>Allgemeines!$E$24</f>
        <v>0</v>
      </c>
      <c r="B101" s="65" t="str">
        <f>Kassenkredite!E57</f>
        <v>P1770</v>
      </c>
      <c r="C101" s="65">
        <f>VLOOKUP(B101,Kassenkredite!$E$51:$F$57,2,0)</f>
        <v>0</v>
      </c>
    </row>
    <row r="102" spans="1:3" s="65" customFormat="1" x14ac:dyDescent="0.25">
      <c r="A102" s="91">
        <f>Allgemeines!$E$24</f>
        <v>0</v>
      </c>
      <c r="B102" s="65" t="str">
        <f>Kassenkredite!G57</f>
        <v>P1779</v>
      </c>
      <c r="C102" s="65">
        <f>VLOOKUP(B102,Kassenkredite!$G$51:$H$57,2,0)</f>
        <v>0</v>
      </c>
    </row>
    <row r="103" spans="1:3" x14ac:dyDescent="0.25">
      <c r="A103" s="91">
        <f>Allgemeines!$E$24</f>
        <v>0</v>
      </c>
      <c r="B103" s="65" t="str">
        <f>Wertpapiere!E6</f>
        <v>P2020</v>
      </c>
      <c r="C103" s="65">
        <f>VLOOKUP(B103,Wertpapiere!$E$6:$F$14,2,0)</f>
        <v>0</v>
      </c>
    </row>
    <row r="104" spans="1:3" x14ac:dyDescent="0.25">
      <c r="A104" s="91">
        <f>Allgemeines!$E$24</f>
        <v>0</v>
      </c>
      <c r="B104" s="65" t="str">
        <f>Wertpapiere!G6</f>
        <v>P2021</v>
      </c>
      <c r="C104" s="65">
        <f>VLOOKUP(B104,Wertpapiere!$G$6:$H$15,2,0)</f>
        <v>0</v>
      </c>
    </row>
    <row r="105" spans="1:3" x14ac:dyDescent="0.25">
      <c r="A105" s="91">
        <f>Allgemeines!$E$24</f>
        <v>0</v>
      </c>
      <c r="B105" s="65" t="str">
        <f>Wertpapiere!I6</f>
        <v>P2022</v>
      </c>
      <c r="C105" s="65">
        <f>VLOOKUP(Ergebnis!B105,Wertpapiere!$I$6:$J$15,2,0)</f>
        <v>0</v>
      </c>
    </row>
    <row r="106" spans="1:3" x14ac:dyDescent="0.25">
      <c r="A106" s="91">
        <f>Allgemeines!$E$24</f>
        <v>0</v>
      </c>
      <c r="B106" s="65" t="str">
        <f>Wertpapiere!K6</f>
        <v>P2023</v>
      </c>
      <c r="C106" s="65">
        <f>VLOOKUP(Ergebnis!B106,Wertpapiere!$K$6:$L$15,2,0)</f>
        <v>0</v>
      </c>
    </row>
    <row r="107" spans="1:3" x14ac:dyDescent="0.25">
      <c r="A107" s="91">
        <f>Allgemeines!$E$24</f>
        <v>0</v>
      </c>
      <c r="B107" s="65" t="str">
        <f>Wertpapiere!M6</f>
        <v>P2024</v>
      </c>
      <c r="C107" s="65">
        <f>VLOOKUP(B107,Wertpapiere!$M$6:$N$15,2,0)</f>
        <v>0</v>
      </c>
    </row>
    <row r="108" spans="1:3" x14ac:dyDescent="0.25">
      <c r="A108" s="91">
        <f>Allgemeines!$E$24</f>
        <v>0</v>
      </c>
      <c r="B108" s="65" t="str">
        <f>Wertpapiere!O6</f>
        <v>P2029</v>
      </c>
      <c r="C108" s="65">
        <f>VLOOKUP(B108,Wertpapiere!$O$6:$P$15,2,0)</f>
        <v>0</v>
      </c>
    </row>
    <row r="109" spans="1:3" x14ac:dyDescent="0.25">
      <c r="A109" s="91">
        <f>Allgemeines!$E$24</f>
        <v>0</v>
      </c>
      <c r="B109" s="65" t="str">
        <f>Wertpapiere!E7</f>
        <v>P2030</v>
      </c>
      <c r="C109" s="65">
        <f>VLOOKUP(B109,Wertpapiere!$E$6:$F$14,2,0)</f>
        <v>0</v>
      </c>
    </row>
    <row r="110" spans="1:3" x14ac:dyDescent="0.25">
      <c r="A110" s="91">
        <f>Allgemeines!$E$24</f>
        <v>0</v>
      </c>
      <c r="B110" s="65" t="str">
        <f>Wertpapiere!G7</f>
        <v>P2031</v>
      </c>
      <c r="C110" s="65">
        <f>VLOOKUP(B110,Wertpapiere!$G$6:$H$15,2,0)</f>
        <v>0</v>
      </c>
    </row>
    <row r="111" spans="1:3" x14ac:dyDescent="0.25">
      <c r="A111" s="91">
        <f>Allgemeines!$E$24</f>
        <v>0</v>
      </c>
      <c r="B111" s="65" t="str">
        <f>Wertpapiere!I7</f>
        <v>P2032</v>
      </c>
      <c r="C111" s="65">
        <f>VLOOKUP(Ergebnis!B111,Wertpapiere!$I$6:$J$15,2,0)</f>
        <v>0</v>
      </c>
    </row>
    <row r="112" spans="1:3" x14ac:dyDescent="0.25">
      <c r="A112" s="91">
        <f>Allgemeines!$E$24</f>
        <v>0</v>
      </c>
      <c r="B112" s="65" t="str">
        <f>Wertpapiere!K7</f>
        <v>P2033</v>
      </c>
      <c r="C112" s="65">
        <f>VLOOKUP(Ergebnis!B112,Wertpapiere!$K$6:$L$15,2,0)</f>
        <v>0</v>
      </c>
    </row>
    <row r="113" spans="1:3" x14ac:dyDescent="0.25">
      <c r="A113" s="91">
        <f>Allgemeines!$E$24</f>
        <v>0</v>
      </c>
      <c r="B113" s="65" t="str">
        <f>Wertpapiere!M7</f>
        <v>P2034</v>
      </c>
      <c r="C113" s="65">
        <f>VLOOKUP(B113,Wertpapiere!$M$6:$N$15,2,0)</f>
        <v>0</v>
      </c>
    </row>
    <row r="114" spans="1:3" x14ac:dyDescent="0.25">
      <c r="A114" s="91">
        <f>Allgemeines!$E$24</f>
        <v>0</v>
      </c>
      <c r="B114" s="65" t="str">
        <f>Wertpapiere!O7</f>
        <v>P2039</v>
      </c>
      <c r="C114" s="65">
        <f>VLOOKUP(B114,Wertpapiere!$O$6:$P$15,2,0)</f>
        <v>0</v>
      </c>
    </row>
    <row r="115" spans="1:3" x14ac:dyDescent="0.25">
      <c r="A115" s="91">
        <f>Allgemeines!$E$24</f>
        <v>0</v>
      </c>
      <c r="B115" s="65" t="str">
        <f>Wertpapiere!E9</f>
        <v>P2040</v>
      </c>
      <c r="C115" s="65">
        <f>VLOOKUP(B115,Wertpapiere!$E$6:$F$14,2,0)</f>
        <v>0</v>
      </c>
    </row>
    <row r="116" spans="1:3" x14ac:dyDescent="0.25">
      <c r="A116" s="91">
        <f>Allgemeines!$E$24</f>
        <v>0</v>
      </c>
      <c r="B116" s="65" t="str">
        <f>Wertpapiere!G9</f>
        <v>P2041</v>
      </c>
      <c r="C116" s="65">
        <f>VLOOKUP(B116,Wertpapiere!$G$6:$H$15,2,0)</f>
        <v>0</v>
      </c>
    </row>
    <row r="117" spans="1:3" x14ac:dyDescent="0.25">
      <c r="A117" s="91">
        <f>Allgemeines!$E$24</f>
        <v>0</v>
      </c>
      <c r="B117" s="65" t="str">
        <f>Wertpapiere!I9</f>
        <v>P2042</v>
      </c>
      <c r="C117" s="65">
        <f>VLOOKUP(Ergebnis!B117,Wertpapiere!$I$6:$J$15,2,0)</f>
        <v>0</v>
      </c>
    </row>
    <row r="118" spans="1:3" x14ac:dyDescent="0.25">
      <c r="A118" s="91">
        <f>Allgemeines!$E$24</f>
        <v>0</v>
      </c>
      <c r="B118" s="65" t="str">
        <f>Wertpapiere!K9</f>
        <v>P2043</v>
      </c>
      <c r="C118" s="65">
        <f>VLOOKUP(Ergebnis!B118,Wertpapiere!$K$6:$L$15,2,0)</f>
        <v>0</v>
      </c>
    </row>
    <row r="119" spans="1:3" x14ac:dyDescent="0.25">
      <c r="A119" s="91">
        <f>Allgemeines!$E$24</f>
        <v>0</v>
      </c>
      <c r="B119" s="65" t="str">
        <f>Wertpapiere!M9</f>
        <v>P2044</v>
      </c>
      <c r="C119" s="65">
        <f>VLOOKUP(B119,Wertpapiere!$M$6:$N$15,2,0)</f>
        <v>0</v>
      </c>
    </row>
    <row r="120" spans="1:3" x14ac:dyDescent="0.25">
      <c r="A120" s="91">
        <f>Allgemeines!$E$24</f>
        <v>0</v>
      </c>
      <c r="B120" s="65" t="str">
        <f>Wertpapiere!O9</f>
        <v>P2049</v>
      </c>
      <c r="C120" s="65">
        <f>VLOOKUP(B120,Wertpapiere!$O$6:$P$15,2,0)</f>
        <v>0</v>
      </c>
    </row>
    <row r="121" spans="1:3" x14ac:dyDescent="0.25">
      <c r="A121" s="91">
        <f>Allgemeines!$E$24</f>
        <v>0</v>
      </c>
      <c r="B121" s="65" t="str">
        <f>Wertpapiere!E10</f>
        <v>P2050</v>
      </c>
      <c r="C121" s="65">
        <f>VLOOKUP(B121,Wertpapiere!$E$6:$F$14,2,0)</f>
        <v>0</v>
      </c>
    </row>
    <row r="122" spans="1:3" x14ac:dyDescent="0.25">
      <c r="A122" s="91">
        <f>Allgemeines!$E$24</f>
        <v>0</v>
      </c>
      <c r="B122" s="65" t="str">
        <f>Wertpapiere!G10</f>
        <v>P2051</v>
      </c>
      <c r="C122" s="65">
        <f>VLOOKUP(B122,Wertpapiere!$G$6:$H$15,2,0)</f>
        <v>0</v>
      </c>
    </row>
    <row r="123" spans="1:3" x14ac:dyDescent="0.25">
      <c r="A123" s="91">
        <f>Allgemeines!$E$24</f>
        <v>0</v>
      </c>
      <c r="B123" s="65" t="str">
        <f>Wertpapiere!I10</f>
        <v>P2052</v>
      </c>
      <c r="C123" s="65">
        <f>VLOOKUP(Ergebnis!B123,Wertpapiere!$I$6:$J$15,2,0)</f>
        <v>0</v>
      </c>
    </row>
    <row r="124" spans="1:3" x14ac:dyDescent="0.25">
      <c r="A124" s="91">
        <f>Allgemeines!$E$24</f>
        <v>0</v>
      </c>
      <c r="B124" s="65" t="str">
        <f>Wertpapiere!K10</f>
        <v>P2053</v>
      </c>
      <c r="C124" s="65">
        <f>VLOOKUP(Ergebnis!B124,Wertpapiere!$K$6:$L$15,2,0)</f>
        <v>0</v>
      </c>
    </row>
    <row r="125" spans="1:3" x14ac:dyDescent="0.25">
      <c r="A125" s="91">
        <f>Allgemeines!$E$24</f>
        <v>0</v>
      </c>
      <c r="B125" s="65" t="str">
        <f>Wertpapiere!M10</f>
        <v>P2054</v>
      </c>
      <c r="C125" s="65">
        <f>VLOOKUP(B125,Wertpapiere!$M$6:$N$15,2,0)</f>
        <v>0</v>
      </c>
    </row>
    <row r="126" spans="1:3" x14ac:dyDescent="0.25">
      <c r="A126" s="91">
        <f>Allgemeines!$E$24</f>
        <v>0</v>
      </c>
      <c r="B126" s="65" t="str">
        <f>Wertpapiere!O10</f>
        <v>P2059</v>
      </c>
      <c r="C126" s="65">
        <f>VLOOKUP(B126,Wertpapiere!$O$6:$P$15,2,0)</f>
        <v>0</v>
      </c>
    </row>
    <row r="127" spans="1:3" x14ac:dyDescent="0.25">
      <c r="A127" s="91">
        <f>Allgemeines!$E$24</f>
        <v>0</v>
      </c>
      <c r="B127" s="65" t="str">
        <f>Wertpapiere!E11</f>
        <v>P2140</v>
      </c>
      <c r="C127" s="65">
        <f>VLOOKUP(B127,Wertpapiere!$E$6:$F$14,2,0)</f>
        <v>0</v>
      </c>
    </row>
    <row r="128" spans="1:3" x14ac:dyDescent="0.25">
      <c r="A128" s="91">
        <f>Allgemeines!$E$24</f>
        <v>0</v>
      </c>
      <c r="B128" s="65" t="str">
        <f>Wertpapiere!G11</f>
        <v>P2141</v>
      </c>
      <c r="C128" s="65">
        <f>VLOOKUP(B128,Wertpapiere!$G$6:$H$15,2,0)</f>
        <v>0</v>
      </c>
    </row>
    <row r="129" spans="1:3" x14ac:dyDescent="0.25">
      <c r="A129" s="91">
        <f>Allgemeines!$E$24</f>
        <v>0</v>
      </c>
      <c r="B129" s="65" t="str">
        <f>Wertpapiere!I11</f>
        <v>P2142</v>
      </c>
      <c r="C129" s="65">
        <f>VLOOKUP(Ergebnis!B129,Wertpapiere!$I$6:$J$15,2,0)</f>
        <v>0</v>
      </c>
    </row>
    <row r="130" spans="1:3" x14ac:dyDescent="0.25">
      <c r="A130" s="91">
        <f>Allgemeines!$E$24</f>
        <v>0</v>
      </c>
      <c r="B130" s="65" t="str">
        <f>Wertpapiere!K11</f>
        <v>P2143</v>
      </c>
      <c r="C130" s="65">
        <f>VLOOKUP(Ergebnis!B130,Wertpapiere!$K$6:$L$15,2,0)</f>
        <v>0</v>
      </c>
    </row>
    <row r="131" spans="1:3" x14ac:dyDescent="0.25">
      <c r="A131" s="91">
        <f>Allgemeines!$E$24</f>
        <v>0</v>
      </c>
      <c r="B131" s="65" t="str">
        <f>Wertpapiere!M11</f>
        <v>P2144</v>
      </c>
      <c r="C131" s="65">
        <f>VLOOKUP(B131,Wertpapiere!$M$6:$N$15,2,0)</f>
        <v>0</v>
      </c>
    </row>
    <row r="132" spans="1:3" x14ac:dyDescent="0.25">
      <c r="A132" s="91">
        <f>Allgemeines!$E$24</f>
        <v>0</v>
      </c>
      <c r="B132" s="65" t="str">
        <f>Wertpapiere!O11</f>
        <v>P2149</v>
      </c>
      <c r="C132" s="65">
        <f>VLOOKUP(B132,Wertpapiere!$O$6:$P$15,2,0)</f>
        <v>0</v>
      </c>
    </row>
    <row r="133" spans="1:3" x14ac:dyDescent="0.25">
      <c r="A133" s="91">
        <f>Allgemeines!$E$24</f>
        <v>0</v>
      </c>
      <c r="B133" s="65" t="str">
        <f>Wertpapiere!E12</f>
        <v>P2150</v>
      </c>
      <c r="C133" s="65">
        <f>VLOOKUP(B133,Wertpapiere!$E$6:$F$14,2,0)</f>
        <v>0</v>
      </c>
    </row>
    <row r="134" spans="1:3" x14ac:dyDescent="0.25">
      <c r="A134" s="91">
        <f>Allgemeines!$E$24</f>
        <v>0</v>
      </c>
      <c r="B134" s="65" t="str">
        <f>Wertpapiere!G12</f>
        <v>P2151</v>
      </c>
      <c r="C134" s="65">
        <f>VLOOKUP(B134,Wertpapiere!$G$6:$H$15,2,0)</f>
        <v>0</v>
      </c>
    </row>
    <row r="135" spans="1:3" x14ac:dyDescent="0.25">
      <c r="A135" s="91">
        <f>Allgemeines!$E$24</f>
        <v>0</v>
      </c>
      <c r="B135" s="65" t="str">
        <f>Wertpapiere!I12</f>
        <v>P2152</v>
      </c>
      <c r="C135" s="65">
        <f>VLOOKUP(Ergebnis!B135,Wertpapiere!$I$6:$J$15,2,0)</f>
        <v>0</v>
      </c>
    </row>
    <row r="136" spans="1:3" x14ac:dyDescent="0.25">
      <c r="A136" s="91">
        <f>Allgemeines!$E$24</f>
        <v>0</v>
      </c>
      <c r="B136" s="65" t="str">
        <f>Wertpapiere!K12</f>
        <v>P2153</v>
      </c>
      <c r="C136" s="65">
        <f>VLOOKUP(Ergebnis!B136,Wertpapiere!$K$6:$L$15,2,0)</f>
        <v>0</v>
      </c>
    </row>
    <row r="137" spans="1:3" x14ac:dyDescent="0.25">
      <c r="A137" s="91">
        <f>Allgemeines!$E$24</f>
        <v>0</v>
      </c>
      <c r="B137" s="65" t="str">
        <f>Wertpapiere!M12</f>
        <v>P2154</v>
      </c>
      <c r="C137" s="65">
        <f>VLOOKUP(B137,Wertpapiere!$M$6:$N$15,2,0)</f>
        <v>0</v>
      </c>
    </row>
    <row r="138" spans="1:3" x14ac:dyDescent="0.25">
      <c r="A138" s="91">
        <f>Allgemeines!$E$24</f>
        <v>0</v>
      </c>
      <c r="B138" s="65" t="str">
        <f>Wertpapiere!O12</f>
        <v>P2159</v>
      </c>
      <c r="C138" s="65">
        <f>VLOOKUP(B138,Wertpapiere!$O$6:$P$15,2,0)</f>
        <v>0</v>
      </c>
    </row>
    <row r="139" spans="1:3" x14ac:dyDescent="0.25">
      <c r="A139" s="91">
        <f>Allgemeines!$E$24</f>
        <v>0</v>
      </c>
      <c r="B139" s="65" t="str">
        <f>Wertpapiere!E13</f>
        <v>P2160</v>
      </c>
      <c r="C139" s="65">
        <f>VLOOKUP(B139,Wertpapiere!$E$6:$F$14,2,0)</f>
        <v>0</v>
      </c>
    </row>
    <row r="140" spans="1:3" x14ac:dyDescent="0.25">
      <c r="A140" s="91">
        <f>Allgemeines!$E$24</f>
        <v>0</v>
      </c>
      <c r="B140" s="65" t="str">
        <f>Wertpapiere!G13</f>
        <v>P2161</v>
      </c>
      <c r="C140" s="65">
        <f>VLOOKUP(B140,Wertpapiere!$G$6:$H$15,2,0)</f>
        <v>0</v>
      </c>
    </row>
    <row r="141" spans="1:3" x14ac:dyDescent="0.25">
      <c r="A141" s="91">
        <f>Allgemeines!$E$24</f>
        <v>0</v>
      </c>
      <c r="B141" s="65" t="str">
        <f>Wertpapiere!I13</f>
        <v>P2162</v>
      </c>
      <c r="C141" s="65">
        <f>VLOOKUP(Ergebnis!B141,Wertpapiere!$I$6:$J$15,2,0)</f>
        <v>0</v>
      </c>
    </row>
    <row r="142" spans="1:3" x14ac:dyDescent="0.25">
      <c r="A142" s="91">
        <f>Allgemeines!$E$24</f>
        <v>0</v>
      </c>
      <c r="B142" s="65" t="str">
        <f>Wertpapiere!K13</f>
        <v>P2163</v>
      </c>
      <c r="C142" s="65">
        <f>VLOOKUP(Ergebnis!B142,Wertpapiere!$K$6:$L$15,2,0)</f>
        <v>0</v>
      </c>
    </row>
    <row r="143" spans="1:3" x14ac:dyDescent="0.25">
      <c r="A143" s="91">
        <f>Allgemeines!$E$24</f>
        <v>0</v>
      </c>
      <c r="B143" s="65" t="str">
        <f>Wertpapiere!M13</f>
        <v>P2164</v>
      </c>
      <c r="C143" s="65">
        <f>VLOOKUP(B143,Wertpapiere!$M$6:$N$15,2,0)</f>
        <v>0</v>
      </c>
    </row>
    <row r="144" spans="1:3" x14ac:dyDescent="0.25">
      <c r="A144" s="91">
        <f>Allgemeines!$E$24</f>
        <v>0</v>
      </c>
      <c r="B144" s="65" t="str">
        <f>Wertpapiere!O13</f>
        <v>P2169</v>
      </c>
      <c r="C144" s="65">
        <f>VLOOKUP(B144,Wertpapiere!$O$6:$P$15,2,0)</f>
        <v>0</v>
      </c>
    </row>
    <row r="145" spans="1:3" x14ac:dyDescent="0.25">
      <c r="A145" s="91">
        <f>Allgemeines!$E$24</f>
        <v>0</v>
      </c>
      <c r="B145" s="65" t="str">
        <f>Wertpapiere!E14</f>
        <v>P2170</v>
      </c>
      <c r="C145" s="65">
        <f>VLOOKUP(B145,Wertpapiere!$E$6:$F$14,2,0)</f>
        <v>0</v>
      </c>
    </row>
    <row r="146" spans="1:3" x14ac:dyDescent="0.25">
      <c r="A146" s="91">
        <f>Allgemeines!$E$24</f>
        <v>0</v>
      </c>
      <c r="B146" s="65" t="str">
        <f>Wertpapiere!G14</f>
        <v>P2171</v>
      </c>
      <c r="C146" s="65">
        <f>VLOOKUP(B146,Wertpapiere!$G$6:$H$15,2,0)</f>
        <v>0</v>
      </c>
    </row>
    <row r="147" spans="1:3" x14ac:dyDescent="0.25">
      <c r="A147" s="91">
        <f>Allgemeines!$E$24</f>
        <v>0</v>
      </c>
      <c r="B147" s="65" t="str">
        <f>Wertpapiere!I14</f>
        <v>P2172</v>
      </c>
      <c r="C147" s="65">
        <f>VLOOKUP(Ergebnis!B147,Wertpapiere!$I$6:$J$15,2,0)</f>
        <v>0</v>
      </c>
    </row>
    <row r="148" spans="1:3" x14ac:dyDescent="0.25">
      <c r="A148" s="91">
        <f>Allgemeines!$E$24</f>
        <v>0</v>
      </c>
      <c r="B148" s="65" t="str">
        <f>Wertpapiere!K14</f>
        <v>P2173</v>
      </c>
      <c r="C148" s="65">
        <f>VLOOKUP(Ergebnis!B148,Wertpapiere!$K$6:$L$15,2,0)</f>
        <v>0</v>
      </c>
    </row>
    <row r="149" spans="1:3" x14ac:dyDescent="0.25">
      <c r="A149" s="91">
        <f>Allgemeines!$E$24</f>
        <v>0</v>
      </c>
      <c r="B149" s="65" t="str">
        <f>Wertpapiere!M14</f>
        <v>P2174</v>
      </c>
      <c r="C149" s="65">
        <f>VLOOKUP(B149,Wertpapiere!$M$6:$N$15,2,0)</f>
        <v>0</v>
      </c>
    </row>
    <row r="150" spans="1:3" x14ac:dyDescent="0.25">
      <c r="A150" s="91">
        <f>Allgemeines!$E$24</f>
        <v>0</v>
      </c>
      <c r="B150" s="65" t="str">
        <f>Wertpapiere!O14</f>
        <v>P2179</v>
      </c>
      <c r="C150" s="65">
        <f>VLOOKUP(B150,Wertpapiere!$O$6:$P$15,2,0)</f>
        <v>0</v>
      </c>
    </row>
    <row r="151" spans="1:3" x14ac:dyDescent="0.25">
      <c r="A151" s="91">
        <f>Allgemeines!$E$24</f>
        <v>0</v>
      </c>
      <c r="B151" s="65" t="str">
        <f>Wertpapiere!E16</f>
        <v>P2180</v>
      </c>
      <c r="C151" s="65">
        <f>VLOOKUP(B151,Wertpapiere!$E$16:$F$16,2,0)</f>
        <v>0</v>
      </c>
    </row>
    <row r="152" spans="1:3" x14ac:dyDescent="0.25">
      <c r="A152" s="91">
        <f>Allgemeines!$E$24</f>
        <v>0</v>
      </c>
      <c r="B152" s="65" t="str">
        <f>Wertpapiere!G16</f>
        <v>P2181</v>
      </c>
      <c r="C152" s="65">
        <f>VLOOKUP(B152,Wertpapiere!$G$16:$H$16,2,0)</f>
        <v>0</v>
      </c>
    </row>
    <row r="153" spans="1:3" x14ac:dyDescent="0.25">
      <c r="A153" s="91">
        <f>Allgemeines!$E$24</f>
        <v>0</v>
      </c>
      <c r="B153" s="65" t="str">
        <f>Wertpapiere!I16</f>
        <v>P2182</v>
      </c>
      <c r="C153" s="65">
        <f>VLOOKUP(B153,Wertpapiere!$I$16:$J$16,2,0)</f>
        <v>0</v>
      </c>
    </row>
    <row r="154" spans="1:3" x14ac:dyDescent="0.25">
      <c r="A154" s="91">
        <f>Allgemeines!$E$24</f>
        <v>0</v>
      </c>
      <c r="B154" s="65" t="str">
        <f>Wertpapiere!K16</f>
        <v>P2183</v>
      </c>
      <c r="C154" s="65">
        <f>VLOOKUP(B154,Wertpapiere!$K$16:$L$16,2,0)</f>
        <v>0</v>
      </c>
    </row>
    <row r="155" spans="1:3" x14ac:dyDescent="0.25">
      <c r="A155" s="91">
        <f>Allgemeines!$E$24</f>
        <v>0</v>
      </c>
      <c r="B155" s="65" t="str">
        <f>Wertpapiere!M16</f>
        <v>P2184</v>
      </c>
      <c r="C155" s="65">
        <f>VLOOKUP(B155,Wertpapiere!$M$16:$N$16,2,0)</f>
        <v>0</v>
      </c>
    </row>
    <row r="156" spans="1:3" x14ac:dyDescent="0.25">
      <c r="A156" s="91">
        <f>Allgemeines!$E$24</f>
        <v>0</v>
      </c>
      <c r="B156" s="65" t="str">
        <f>Wertpapiere!O16</f>
        <v>P2189</v>
      </c>
      <c r="C156" s="65">
        <f>VLOOKUP(B156,Wertpapiere!$O$16:$P$16,2,0)</f>
        <v>0</v>
      </c>
    </row>
    <row r="157" spans="1:3" x14ac:dyDescent="0.25">
      <c r="A157" s="91">
        <f>Allgemeines!$E$24</f>
        <v>0</v>
      </c>
      <c r="B157" s="65" t="str">
        <f>Wertpapiere!E17</f>
        <v>P2890</v>
      </c>
      <c r="C157" s="65">
        <f>VLOOKUP(B157,Wertpapiere!$E$17:$F$17,2,0)</f>
        <v>0</v>
      </c>
    </row>
    <row r="158" spans="1:3" x14ac:dyDescent="0.25">
      <c r="A158" s="91">
        <f>Allgemeines!$E$24</f>
        <v>0</v>
      </c>
      <c r="B158" s="65" t="str">
        <f>Wertpapiere!G17</f>
        <v>P2891</v>
      </c>
      <c r="C158" s="65">
        <f>VLOOKUP(B158,Wertpapiere!$G$17:$H$17,2,0)</f>
        <v>0</v>
      </c>
    </row>
    <row r="159" spans="1:3" x14ac:dyDescent="0.25">
      <c r="A159" s="91">
        <f>Allgemeines!$E$24</f>
        <v>0</v>
      </c>
      <c r="B159" s="65" t="str">
        <f>Wertpapiere!I17</f>
        <v>P2892</v>
      </c>
      <c r="C159" s="65">
        <f>VLOOKUP(B159,Wertpapiere!$I$17:$J$17,2,0)</f>
        <v>0</v>
      </c>
    </row>
    <row r="160" spans="1:3" x14ac:dyDescent="0.25">
      <c r="A160" s="91">
        <f>Allgemeines!$E$24</f>
        <v>0</v>
      </c>
      <c r="B160" s="65" t="str">
        <f>Wertpapiere!K17</f>
        <v>P2893</v>
      </c>
      <c r="C160" s="65">
        <f>VLOOKUP(B160,Wertpapiere!$K$17:$L$17,2,0)</f>
        <v>0</v>
      </c>
    </row>
    <row r="161" spans="1:3" x14ac:dyDescent="0.25">
      <c r="A161" s="91">
        <f>Allgemeines!$E$24</f>
        <v>0</v>
      </c>
      <c r="B161" s="65" t="str">
        <f>Wertpapiere!M17</f>
        <v>P2894</v>
      </c>
      <c r="C161" s="65">
        <f>VLOOKUP(B161,Wertpapiere!$M$17:$N$17,2,0)</f>
        <v>0</v>
      </c>
    </row>
    <row r="162" spans="1:3" x14ac:dyDescent="0.25">
      <c r="A162" s="91">
        <f>Allgemeines!$E$24</f>
        <v>0</v>
      </c>
      <c r="B162" s="65" t="str">
        <f>Wertpapiere!O17</f>
        <v>P2899</v>
      </c>
      <c r="C162" s="65">
        <f>VLOOKUP(B162,Wertpapiere!$O$17:$P$17,2,0)</f>
        <v>0</v>
      </c>
    </row>
    <row r="163" spans="1:3" x14ac:dyDescent="0.25">
      <c r="A163" s="91">
        <f>Allgemeines!$E$24</f>
        <v>0</v>
      </c>
      <c r="B163" s="65" t="str">
        <f>Kredite!F5</f>
        <v>P3000</v>
      </c>
      <c r="C163" s="65">
        <f>VLOOKUP(B163,Kredite!$F$5:$G$41,2,0)</f>
        <v>0</v>
      </c>
    </row>
    <row r="164" spans="1:3" x14ac:dyDescent="0.25">
      <c r="A164" s="91">
        <f>Allgemeines!$E$24</f>
        <v>0</v>
      </c>
      <c r="B164" s="65" t="str">
        <f>Kredite!H5</f>
        <v>P3001</v>
      </c>
      <c r="C164" s="65">
        <f>VLOOKUP(B164,Kredite!$H$5:$I$41,2,0)</f>
        <v>0</v>
      </c>
    </row>
    <row r="165" spans="1:3" x14ac:dyDescent="0.25">
      <c r="A165" s="91">
        <f>Allgemeines!$E$24</f>
        <v>0</v>
      </c>
      <c r="B165" s="65" t="str">
        <f>Kredite!J5</f>
        <v>P3002</v>
      </c>
      <c r="C165" s="65">
        <f>VLOOKUP(B165,Kredite!$J$5:$K$41,2,0)</f>
        <v>0</v>
      </c>
    </row>
    <row r="166" spans="1:3" x14ac:dyDescent="0.25">
      <c r="A166" s="91">
        <f>Allgemeines!$E$24</f>
        <v>0</v>
      </c>
      <c r="B166" s="65" t="str">
        <f>Kredite!L5</f>
        <v>P3003</v>
      </c>
      <c r="C166" s="65">
        <f>VLOOKUP(B166,Kredite!$L$5:$M$41,2,0)</f>
        <v>0</v>
      </c>
    </row>
    <row r="167" spans="1:3" x14ac:dyDescent="0.25">
      <c r="A167" s="91">
        <f>Allgemeines!$E$24</f>
        <v>0</v>
      </c>
      <c r="B167" s="65" t="str">
        <f>Kredite!N5</f>
        <v>P3004</v>
      </c>
      <c r="C167" s="65">
        <f>VLOOKUP(B167,Kredite!$N$5:$O$41,2,0)</f>
        <v>0</v>
      </c>
    </row>
    <row r="168" spans="1:3" x14ac:dyDescent="0.25">
      <c r="A168" s="91">
        <f>Allgemeines!$E$24</f>
        <v>0</v>
      </c>
      <c r="B168" s="65" t="str">
        <f>Kredite!P5</f>
        <v>P3009</v>
      </c>
      <c r="C168" s="65">
        <f>VLOOKUP(B168,Kredite!$P$5:$Q$41,2,0)</f>
        <v>0</v>
      </c>
    </row>
    <row r="169" spans="1:3" x14ac:dyDescent="0.25">
      <c r="A169" s="91">
        <f>Allgemeines!$E$24</f>
        <v>0</v>
      </c>
      <c r="B169" s="65" t="str">
        <f>Kredite!F6</f>
        <v>P3010</v>
      </c>
      <c r="C169" s="65">
        <f>VLOOKUP(B169,Kredite!$F$5:$G$41,2,0)</f>
        <v>0</v>
      </c>
    </row>
    <row r="170" spans="1:3" x14ac:dyDescent="0.25">
      <c r="A170" s="91">
        <f>Allgemeines!$E$24</f>
        <v>0</v>
      </c>
      <c r="B170" s="65" t="str">
        <f>Kredite!H6</f>
        <v>P3011</v>
      </c>
      <c r="C170" s="65">
        <f>VLOOKUP(B170,Kredite!$H$5:$I$41,2,0)</f>
        <v>0</v>
      </c>
    </row>
    <row r="171" spans="1:3" x14ac:dyDescent="0.25">
      <c r="A171" s="91">
        <f>Allgemeines!$E$24</f>
        <v>0</v>
      </c>
      <c r="B171" s="65" t="str">
        <f>Kredite!J6</f>
        <v>P3012</v>
      </c>
      <c r="C171" s="65">
        <f>VLOOKUP(B171,Kredite!$J$5:$K$41,2,0)</f>
        <v>0</v>
      </c>
    </row>
    <row r="172" spans="1:3" x14ac:dyDescent="0.25">
      <c r="A172" s="91">
        <f>Allgemeines!$E$24</f>
        <v>0</v>
      </c>
      <c r="B172" s="65" t="str">
        <f>Kredite!L6</f>
        <v>P3013</v>
      </c>
      <c r="C172" s="65">
        <f>VLOOKUP(B172,Kredite!$L$5:$M$41,2,0)</f>
        <v>0</v>
      </c>
    </row>
    <row r="173" spans="1:3" x14ac:dyDescent="0.25">
      <c r="A173" s="91">
        <f>Allgemeines!$E$24</f>
        <v>0</v>
      </c>
      <c r="B173" s="65" t="str">
        <f>Kredite!N6</f>
        <v>P3014</v>
      </c>
      <c r="C173" s="65">
        <f>VLOOKUP(B173,Kredite!$N$5:$O$41,2,0)</f>
        <v>0</v>
      </c>
    </row>
    <row r="174" spans="1:3" x14ac:dyDescent="0.25">
      <c r="A174" s="91">
        <f>Allgemeines!$E$24</f>
        <v>0</v>
      </c>
      <c r="B174" s="65" t="str">
        <f>Kredite!P6</f>
        <v>P3019</v>
      </c>
      <c r="C174" s="65">
        <f>VLOOKUP(B174,Kredite!$P$5:$Q$41,2,0)</f>
        <v>0</v>
      </c>
    </row>
    <row r="175" spans="1:3" x14ac:dyDescent="0.25">
      <c r="A175" s="91">
        <f>Allgemeines!$E$24</f>
        <v>0</v>
      </c>
      <c r="B175" s="65" t="str">
        <f>Kredite!F7</f>
        <v>P3020</v>
      </c>
      <c r="C175" s="65">
        <f>VLOOKUP(B175,Kredite!$F$5:$G$41,2,0)</f>
        <v>0</v>
      </c>
    </row>
    <row r="176" spans="1:3" x14ac:dyDescent="0.25">
      <c r="A176" s="91">
        <f>Allgemeines!$E$24</f>
        <v>0</v>
      </c>
      <c r="B176" s="65" t="str">
        <f>Kredite!H7</f>
        <v>P3021</v>
      </c>
      <c r="C176" s="65">
        <f>VLOOKUP(B176,Kredite!$H$5:$I$41,2,0)</f>
        <v>0</v>
      </c>
    </row>
    <row r="177" spans="1:3" x14ac:dyDescent="0.25">
      <c r="A177" s="91">
        <f>Allgemeines!$E$24</f>
        <v>0</v>
      </c>
      <c r="B177" s="65" t="str">
        <f>Kredite!J7</f>
        <v>P3022</v>
      </c>
      <c r="C177" s="65">
        <f>VLOOKUP(B177,Kredite!$J$5:$K$41,2,0)</f>
        <v>0</v>
      </c>
    </row>
    <row r="178" spans="1:3" x14ac:dyDescent="0.25">
      <c r="A178" s="91">
        <f>Allgemeines!$E$24</f>
        <v>0</v>
      </c>
      <c r="B178" s="65" t="str">
        <f>Kredite!L7</f>
        <v>P3023</v>
      </c>
      <c r="C178" s="65">
        <f>VLOOKUP(B178,Kredite!$L$5:$M$41,2,0)</f>
        <v>0</v>
      </c>
    </row>
    <row r="179" spans="1:3" x14ac:dyDescent="0.25">
      <c r="A179" s="91">
        <f>Allgemeines!$E$24</f>
        <v>0</v>
      </c>
      <c r="B179" s="65" t="str">
        <f>Kredite!N7</f>
        <v>P3024</v>
      </c>
      <c r="C179" s="65">
        <f>VLOOKUP(B179,Kredite!$N$5:$O$41,2,0)</f>
        <v>0</v>
      </c>
    </row>
    <row r="180" spans="1:3" x14ac:dyDescent="0.25">
      <c r="A180" s="91">
        <f>Allgemeines!$E$24</f>
        <v>0</v>
      </c>
      <c r="B180" s="65" t="str">
        <f>Kredite!P7</f>
        <v>P3029</v>
      </c>
      <c r="C180" s="65">
        <f>VLOOKUP(B180,Kredite!$P$5:$Q$41,2,0)</f>
        <v>0</v>
      </c>
    </row>
    <row r="181" spans="1:3" x14ac:dyDescent="0.25">
      <c r="A181" s="91">
        <f>Allgemeines!$E$24</f>
        <v>0</v>
      </c>
      <c r="B181" s="65" t="str">
        <f>Kredite!F8</f>
        <v>P3030</v>
      </c>
      <c r="C181" s="65">
        <f>VLOOKUP(B181,Kredite!$F$5:$G$41,2,0)</f>
        <v>0</v>
      </c>
    </row>
    <row r="182" spans="1:3" x14ac:dyDescent="0.25">
      <c r="A182" s="91">
        <f>Allgemeines!$E$24</f>
        <v>0</v>
      </c>
      <c r="B182" s="65" t="str">
        <f>Kredite!H8</f>
        <v>P3031</v>
      </c>
      <c r="C182" s="65">
        <f>VLOOKUP(B182,Kredite!$H$5:$I$41,2,0)</f>
        <v>0</v>
      </c>
    </row>
    <row r="183" spans="1:3" x14ac:dyDescent="0.25">
      <c r="A183" s="91">
        <f>Allgemeines!$E$24</f>
        <v>0</v>
      </c>
      <c r="B183" s="65" t="str">
        <f>Kredite!J8</f>
        <v>P3032</v>
      </c>
      <c r="C183" s="65">
        <f>VLOOKUP(B183,Kredite!$J$5:$K$41,2,0)</f>
        <v>0</v>
      </c>
    </row>
    <row r="184" spans="1:3" x14ac:dyDescent="0.25">
      <c r="A184" s="91">
        <f>Allgemeines!$E$24</f>
        <v>0</v>
      </c>
      <c r="B184" s="65" t="str">
        <f>Kredite!L8</f>
        <v>P3033</v>
      </c>
      <c r="C184" s="65">
        <f>VLOOKUP(B184,Kredite!$L$5:$M$41,2,0)</f>
        <v>0</v>
      </c>
    </row>
    <row r="185" spans="1:3" x14ac:dyDescent="0.25">
      <c r="A185" s="91">
        <f>Allgemeines!$E$24</f>
        <v>0</v>
      </c>
      <c r="B185" s="65" t="str">
        <f>Kredite!N8</f>
        <v>P3034</v>
      </c>
      <c r="C185" s="65">
        <f>VLOOKUP(B185,Kredite!$N$5:$O$41,2,0)</f>
        <v>0</v>
      </c>
    </row>
    <row r="186" spans="1:3" x14ac:dyDescent="0.25">
      <c r="A186" s="91">
        <f>Allgemeines!$E$24</f>
        <v>0</v>
      </c>
      <c r="B186" s="65" t="str">
        <f>Kredite!P8</f>
        <v>P3039</v>
      </c>
      <c r="C186" s="65">
        <f>VLOOKUP(B186,Kredite!$P$5:$Q$41,2,0)</f>
        <v>0</v>
      </c>
    </row>
    <row r="187" spans="1:3" x14ac:dyDescent="0.25">
      <c r="A187" s="91">
        <f>Allgemeines!$E$24</f>
        <v>0</v>
      </c>
      <c r="B187" s="65" t="str">
        <f>Kredite!F9</f>
        <v>P3040</v>
      </c>
      <c r="C187" s="65">
        <f>VLOOKUP(B187,Kredite!$F$5:$G$41,2,0)</f>
        <v>0</v>
      </c>
    </row>
    <row r="188" spans="1:3" x14ac:dyDescent="0.25">
      <c r="A188" s="91">
        <f>Allgemeines!$E$24</f>
        <v>0</v>
      </c>
      <c r="B188" s="65" t="str">
        <f>Kredite!H9</f>
        <v>P3041</v>
      </c>
      <c r="C188" s="65">
        <f>VLOOKUP(B188,Kredite!$H$5:$I$41,2,0)</f>
        <v>0</v>
      </c>
    </row>
    <row r="189" spans="1:3" x14ac:dyDescent="0.25">
      <c r="A189" s="91">
        <f>Allgemeines!$E$24</f>
        <v>0</v>
      </c>
      <c r="B189" s="65" t="str">
        <f>Kredite!J9</f>
        <v>P3042</v>
      </c>
      <c r="C189" s="65">
        <f>VLOOKUP(B189,Kredite!$J$5:$K$41,2,0)</f>
        <v>0</v>
      </c>
    </row>
    <row r="190" spans="1:3" x14ac:dyDescent="0.25">
      <c r="A190" s="91">
        <f>Allgemeines!$E$24</f>
        <v>0</v>
      </c>
      <c r="B190" s="65" t="str">
        <f>Kredite!L9</f>
        <v>P3043</v>
      </c>
      <c r="C190" s="65">
        <f>VLOOKUP(B190,Kredite!$L$5:$M$41,2,0)</f>
        <v>0</v>
      </c>
    </row>
    <row r="191" spans="1:3" x14ac:dyDescent="0.25">
      <c r="A191" s="91">
        <f>Allgemeines!$E$24</f>
        <v>0</v>
      </c>
      <c r="B191" s="65" t="str">
        <f>Kredite!N9</f>
        <v>P3044</v>
      </c>
      <c r="C191" s="65">
        <f>VLOOKUP(B191,Kredite!$N$5:$O$41,2,0)</f>
        <v>0</v>
      </c>
    </row>
    <row r="192" spans="1:3" x14ac:dyDescent="0.25">
      <c r="A192" s="91">
        <f>Allgemeines!$E$24</f>
        <v>0</v>
      </c>
      <c r="B192" s="65" t="str">
        <f>Kredite!P9</f>
        <v>P3049</v>
      </c>
      <c r="C192" s="65">
        <f>VLOOKUP(B192,Kredite!$P$5:$Q$41,2,0)</f>
        <v>0</v>
      </c>
    </row>
    <row r="193" spans="1:3" x14ac:dyDescent="0.25">
      <c r="A193" s="91">
        <f>Allgemeines!$E$24</f>
        <v>0</v>
      </c>
      <c r="B193" s="65" t="str">
        <f>Kredite!F10</f>
        <v>P3050</v>
      </c>
      <c r="C193" s="65">
        <f>VLOOKUP(B193,Kredite!$F$5:$G$41,2,0)</f>
        <v>0</v>
      </c>
    </row>
    <row r="194" spans="1:3" x14ac:dyDescent="0.25">
      <c r="A194" s="91">
        <f>Allgemeines!$E$24</f>
        <v>0</v>
      </c>
      <c r="B194" s="65" t="str">
        <f>Kredite!H10</f>
        <v>P3051</v>
      </c>
      <c r="C194" s="65">
        <f>VLOOKUP(B194,Kredite!$H$5:$I$41,2,0)</f>
        <v>0</v>
      </c>
    </row>
    <row r="195" spans="1:3" x14ac:dyDescent="0.25">
      <c r="A195" s="91">
        <f>Allgemeines!$E$24</f>
        <v>0</v>
      </c>
      <c r="B195" s="65" t="str">
        <f>Kredite!J10</f>
        <v>P3052</v>
      </c>
      <c r="C195" s="65">
        <f>VLOOKUP(B195,Kredite!$J$5:$K$41,2,0)</f>
        <v>0</v>
      </c>
    </row>
    <row r="196" spans="1:3" x14ac:dyDescent="0.25">
      <c r="A196" s="91">
        <f>Allgemeines!$E$24</f>
        <v>0</v>
      </c>
      <c r="B196" s="65" t="str">
        <f>Kredite!L10</f>
        <v>P3053</v>
      </c>
      <c r="C196" s="65">
        <f>VLOOKUP(B196,Kredite!$L$5:$M$41,2,0)</f>
        <v>0</v>
      </c>
    </row>
    <row r="197" spans="1:3" x14ac:dyDescent="0.25">
      <c r="A197" s="91">
        <f>Allgemeines!$E$24</f>
        <v>0</v>
      </c>
      <c r="B197" s="65" t="str">
        <f>Kredite!N10</f>
        <v>P3054</v>
      </c>
      <c r="C197" s="65">
        <f>VLOOKUP(B197,Kredite!$N$5:$O$41,2,0)</f>
        <v>0</v>
      </c>
    </row>
    <row r="198" spans="1:3" x14ac:dyDescent="0.25">
      <c r="A198" s="91">
        <f>Allgemeines!$E$24</f>
        <v>0</v>
      </c>
      <c r="B198" s="65" t="str">
        <f>Kredite!P10</f>
        <v>P3059</v>
      </c>
      <c r="C198" s="65">
        <f>VLOOKUP(B198,Kredite!$P$5:$Q$41,2,0)</f>
        <v>0</v>
      </c>
    </row>
    <row r="199" spans="1:3" x14ac:dyDescent="0.25">
      <c r="A199" s="91">
        <f>Allgemeines!$E$24</f>
        <v>0</v>
      </c>
      <c r="B199" s="65" t="str">
        <f>Kredite!F11</f>
        <v>P3060</v>
      </c>
      <c r="C199" s="65">
        <f>VLOOKUP(B199,Kredite!$F$5:$G$41,2,0)</f>
        <v>0</v>
      </c>
    </row>
    <row r="200" spans="1:3" x14ac:dyDescent="0.25">
      <c r="A200" s="91">
        <f>Allgemeines!$E$24</f>
        <v>0</v>
      </c>
      <c r="B200" s="65" t="str">
        <f>Kredite!H11</f>
        <v>P3061</v>
      </c>
      <c r="C200" s="65">
        <f>VLOOKUP(B200,Kredite!$H$5:$I$41,2,0)</f>
        <v>0</v>
      </c>
    </row>
    <row r="201" spans="1:3" x14ac:dyDescent="0.25">
      <c r="A201" s="91">
        <f>Allgemeines!$E$24</f>
        <v>0</v>
      </c>
      <c r="B201" s="65" t="str">
        <f>Kredite!J11</f>
        <v>P3062</v>
      </c>
      <c r="C201" s="65">
        <f>VLOOKUP(B201,Kredite!$J$5:$K$41,2,0)</f>
        <v>0</v>
      </c>
    </row>
    <row r="202" spans="1:3" x14ac:dyDescent="0.25">
      <c r="A202" s="91">
        <f>Allgemeines!$E$24</f>
        <v>0</v>
      </c>
      <c r="B202" s="65" t="str">
        <f>Kredite!L11</f>
        <v>P3063</v>
      </c>
      <c r="C202" s="65">
        <f>VLOOKUP(B202,Kredite!$L$5:$M$41,2,0)</f>
        <v>0</v>
      </c>
    </row>
    <row r="203" spans="1:3" x14ac:dyDescent="0.25">
      <c r="A203" s="91">
        <f>Allgemeines!$E$24</f>
        <v>0</v>
      </c>
      <c r="B203" s="65" t="str">
        <f>Kredite!N11</f>
        <v>P3064</v>
      </c>
      <c r="C203" s="65">
        <f>VLOOKUP(B203,Kredite!$N$5:$O$41,2,0)</f>
        <v>0</v>
      </c>
    </row>
    <row r="204" spans="1:3" x14ac:dyDescent="0.25">
      <c r="A204" s="91">
        <f>Allgemeines!$E$24</f>
        <v>0</v>
      </c>
      <c r="B204" s="65" t="str">
        <f>Kredite!P11</f>
        <v>P3069</v>
      </c>
      <c r="C204" s="65">
        <f>VLOOKUP(B204,Kredite!$P$5:$Q$41,2,0)</f>
        <v>0</v>
      </c>
    </row>
    <row r="205" spans="1:3" x14ac:dyDescent="0.25">
      <c r="A205" s="91">
        <f>Allgemeines!$E$24</f>
        <v>0</v>
      </c>
      <c r="B205" s="65" t="str">
        <f>Kredite!F12</f>
        <v>P3070</v>
      </c>
      <c r="C205" s="65">
        <f>VLOOKUP(B205,Kredite!$F$5:$G$41,2,0)</f>
        <v>0</v>
      </c>
    </row>
    <row r="206" spans="1:3" x14ac:dyDescent="0.25">
      <c r="A206" s="91">
        <f>Allgemeines!$E$24</f>
        <v>0</v>
      </c>
      <c r="B206" s="65" t="str">
        <f>Kredite!H12</f>
        <v>P3071</v>
      </c>
      <c r="C206" s="65">
        <f>VLOOKUP(B206,Kredite!$H$5:$I$41,2,0)</f>
        <v>0</v>
      </c>
    </row>
    <row r="207" spans="1:3" x14ac:dyDescent="0.25">
      <c r="A207" s="91">
        <f>Allgemeines!$E$24</f>
        <v>0</v>
      </c>
      <c r="B207" s="65" t="str">
        <f>Kredite!J12</f>
        <v>P3072</v>
      </c>
      <c r="C207" s="65">
        <f>VLOOKUP(B207,Kredite!$J$5:$K$41,2,0)</f>
        <v>0</v>
      </c>
    </row>
    <row r="208" spans="1:3" x14ac:dyDescent="0.25">
      <c r="A208" s="91">
        <f>Allgemeines!$E$24</f>
        <v>0</v>
      </c>
      <c r="B208" s="65" t="str">
        <f>Kredite!L12</f>
        <v>P3073</v>
      </c>
      <c r="C208" s="65">
        <f>VLOOKUP(B208,Kredite!$L$5:$M$41,2,0)</f>
        <v>0</v>
      </c>
    </row>
    <row r="209" spans="1:3" x14ac:dyDescent="0.25">
      <c r="A209" s="91">
        <f>Allgemeines!$E$24</f>
        <v>0</v>
      </c>
      <c r="B209" s="65" t="str">
        <f>Kredite!N12</f>
        <v>P3074</v>
      </c>
      <c r="C209" s="65">
        <f>VLOOKUP(B209,Kredite!$N$5:$O$41,2,0)</f>
        <v>0</v>
      </c>
    </row>
    <row r="210" spans="1:3" x14ac:dyDescent="0.25">
      <c r="A210" s="91">
        <f>Allgemeines!$E$24</f>
        <v>0</v>
      </c>
      <c r="B210" s="65" t="str">
        <f>Kredite!P12</f>
        <v>P3079</v>
      </c>
      <c r="C210" s="65">
        <f>VLOOKUP(B210,Kredite!$P$5:$Q$41,2,0)</f>
        <v>0</v>
      </c>
    </row>
    <row r="211" spans="1:3" x14ac:dyDescent="0.25">
      <c r="A211" s="91">
        <f>Allgemeines!$E$24</f>
        <v>0</v>
      </c>
      <c r="B211" s="65" t="str">
        <f>Kredite!F13</f>
        <v>P3080</v>
      </c>
      <c r="C211" s="65">
        <f>VLOOKUP(B211,Kredite!$F$5:$G$41,2,0)</f>
        <v>0</v>
      </c>
    </row>
    <row r="212" spans="1:3" x14ac:dyDescent="0.25">
      <c r="A212" s="91">
        <f>Allgemeines!$E$24</f>
        <v>0</v>
      </c>
      <c r="B212" s="65" t="str">
        <f>Kredite!H13</f>
        <v>P3081</v>
      </c>
      <c r="C212" s="65">
        <f>VLOOKUP(B212,Kredite!$H$5:$I$41,2,0)</f>
        <v>0</v>
      </c>
    </row>
    <row r="213" spans="1:3" x14ac:dyDescent="0.25">
      <c r="A213" s="91">
        <f>Allgemeines!$E$24</f>
        <v>0</v>
      </c>
      <c r="B213" s="65" t="str">
        <f>Kredite!J13</f>
        <v>P3082</v>
      </c>
      <c r="C213" s="65">
        <f>VLOOKUP(B213,Kredite!$J$5:$K$41,2,0)</f>
        <v>0</v>
      </c>
    </row>
    <row r="214" spans="1:3" x14ac:dyDescent="0.25">
      <c r="A214" s="91">
        <f>Allgemeines!$E$24</f>
        <v>0</v>
      </c>
      <c r="B214" s="65" t="str">
        <f>Kredite!L13</f>
        <v>P3083</v>
      </c>
      <c r="C214" s="65">
        <f>VLOOKUP(B214,Kredite!$L$5:$M$41,2,0)</f>
        <v>0</v>
      </c>
    </row>
    <row r="215" spans="1:3" x14ac:dyDescent="0.25">
      <c r="A215" s="91">
        <f>Allgemeines!$E$24</f>
        <v>0</v>
      </c>
      <c r="B215" s="65" t="str">
        <f>Kredite!N13</f>
        <v>P3084</v>
      </c>
      <c r="C215" s="65">
        <f>VLOOKUP(B215,Kredite!$N$5:$O$41,2,0)</f>
        <v>0</v>
      </c>
    </row>
    <row r="216" spans="1:3" x14ac:dyDescent="0.25">
      <c r="A216" s="91">
        <f>Allgemeines!$E$24</f>
        <v>0</v>
      </c>
      <c r="B216" s="65" t="str">
        <f>Kredite!P13</f>
        <v>P3089</v>
      </c>
      <c r="C216" s="65">
        <f>VLOOKUP(B216,Kredite!$P$5:$Q$41,2,0)</f>
        <v>0</v>
      </c>
    </row>
    <row r="217" spans="1:3" x14ac:dyDescent="0.25">
      <c r="A217" s="91">
        <f>Allgemeines!$E$24</f>
        <v>0</v>
      </c>
      <c r="B217" s="65" t="str">
        <f>Kredite!F14</f>
        <v>P3090</v>
      </c>
      <c r="C217" s="65">
        <f>VLOOKUP(B217,Kredite!$F$5:$G$41,2,0)</f>
        <v>0</v>
      </c>
    </row>
    <row r="218" spans="1:3" x14ac:dyDescent="0.25">
      <c r="A218" s="91">
        <f>Allgemeines!$E$24</f>
        <v>0</v>
      </c>
      <c r="B218" s="65" t="str">
        <f>Kredite!H14</f>
        <v>P3091</v>
      </c>
      <c r="C218" s="65">
        <f>VLOOKUP(B218,Kredite!$H$5:$I$41,2,0)</f>
        <v>0</v>
      </c>
    </row>
    <row r="219" spans="1:3" x14ac:dyDescent="0.25">
      <c r="A219" s="91">
        <f>Allgemeines!$E$24</f>
        <v>0</v>
      </c>
      <c r="B219" s="65" t="str">
        <f>Kredite!J14</f>
        <v>P3092</v>
      </c>
      <c r="C219" s="65">
        <f>VLOOKUP(B219,Kredite!$J$5:$K$41,2,0)</f>
        <v>0</v>
      </c>
    </row>
    <row r="220" spans="1:3" x14ac:dyDescent="0.25">
      <c r="A220" s="91">
        <f>Allgemeines!$E$24</f>
        <v>0</v>
      </c>
      <c r="B220" s="65" t="str">
        <f>Kredite!L14</f>
        <v>P3093</v>
      </c>
      <c r="C220" s="65">
        <f>VLOOKUP(B220,Kredite!$L$5:$M$41,2,0)</f>
        <v>0</v>
      </c>
    </row>
    <row r="221" spans="1:3" x14ac:dyDescent="0.25">
      <c r="A221" s="91">
        <f>Allgemeines!$E$24</f>
        <v>0</v>
      </c>
      <c r="B221" s="65" t="str">
        <f>Kredite!N14</f>
        <v>P3094</v>
      </c>
      <c r="C221" s="65">
        <f>VLOOKUP(B221,Kredite!$N$5:$O$41,2,0)</f>
        <v>0</v>
      </c>
    </row>
    <row r="222" spans="1:3" x14ac:dyDescent="0.25">
      <c r="A222" s="91">
        <f>Allgemeines!$E$24</f>
        <v>0</v>
      </c>
      <c r="B222" s="65" t="str">
        <f>Kredite!P14</f>
        <v>P3099</v>
      </c>
      <c r="C222" s="65">
        <f>VLOOKUP(B222,Kredite!$P$5:$Q$41,2,0)</f>
        <v>0</v>
      </c>
    </row>
    <row r="223" spans="1:3" x14ac:dyDescent="0.25">
      <c r="A223" s="91">
        <f>Allgemeines!$E$24</f>
        <v>0</v>
      </c>
      <c r="B223" s="65" t="str">
        <f>Kredite!F15</f>
        <v>P3100</v>
      </c>
      <c r="C223" s="65">
        <f>VLOOKUP(B223,Kredite!$F$5:$G$41,2,0)</f>
        <v>0</v>
      </c>
    </row>
    <row r="224" spans="1:3" x14ac:dyDescent="0.25">
      <c r="A224" s="91">
        <f>Allgemeines!$E$24</f>
        <v>0</v>
      </c>
      <c r="B224" s="65" t="str">
        <f>Kredite!H15</f>
        <v>P3101</v>
      </c>
      <c r="C224" s="65">
        <f>VLOOKUP(B224,Kredite!$H$5:$I$41,2,0)</f>
        <v>0</v>
      </c>
    </row>
    <row r="225" spans="1:3" x14ac:dyDescent="0.25">
      <c r="A225" s="91">
        <f>Allgemeines!$E$24</f>
        <v>0</v>
      </c>
      <c r="B225" s="65" t="str">
        <f>Kredite!J15</f>
        <v>P3102</v>
      </c>
      <c r="C225" s="65">
        <f>VLOOKUP(B225,Kredite!$J$5:$K$41,2,0)</f>
        <v>0</v>
      </c>
    </row>
    <row r="226" spans="1:3" x14ac:dyDescent="0.25">
      <c r="A226" s="91">
        <f>Allgemeines!$E$24</f>
        <v>0</v>
      </c>
      <c r="B226" s="65" t="str">
        <f>Kredite!L15</f>
        <v>P3103</v>
      </c>
      <c r="C226" s="65">
        <f>VLOOKUP(B226,Kredite!$L$5:$M$41,2,0)</f>
        <v>0</v>
      </c>
    </row>
    <row r="227" spans="1:3" x14ac:dyDescent="0.25">
      <c r="A227" s="91">
        <f>Allgemeines!$E$24</f>
        <v>0</v>
      </c>
      <c r="B227" s="65" t="str">
        <f>Kredite!N15</f>
        <v>P3104</v>
      </c>
      <c r="C227" s="65">
        <f>VLOOKUP(B227,Kredite!$N$5:$O$41,2,0)</f>
        <v>0</v>
      </c>
    </row>
    <row r="228" spans="1:3" x14ac:dyDescent="0.25">
      <c r="A228" s="91">
        <f>Allgemeines!$E$24</f>
        <v>0</v>
      </c>
      <c r="B228" s="65" t="str">
        <f>Kredite!P15</f>
        <v>P3109</v>
      </c>
      <c r="C228" s="65">
        <f>VLOOKUP(B228,Kredite!$P$5:$Q$41,2,0)</f>
        <v>0</v>
      </c>
    </row>
    <row r="229" spans="1:3" x14ac:dyDescent="0.25">
      <c r="A229" s="91">
        <f>Allgemeines!$E$24</f>
        <v>0</v>
      </c>
      <c r="B229" s="65" t="str">
        <f>Kredite!F16</f>
        <v>P3110</v>
      </c>
      <c r="C229" s="65">
        <f>VLOOKUP(B229,Kredite!$F$5:$G$41,2,0)</f>
        <v>0</v>
      </c>
    </row>
    <row r="230" spans="1:3" x14ac:dyDescent="0.25">
      <c r="A230" s="91">
        <f>Allgemeines!$E$24</f>
        <v>0</v>
      </c>
      <c r="B230" s="65" t="str">
        <f>Kredite!H16</f>
        <v>P3111</v>
      </c>
      <c r="C230" s="65">
        <f>VLOOKUP(B230,Kredite!$H$5:$I$41,2,0)</f>
        <v>0</v>
      </c>
    </row>
    <row r="231" spans="1:3" x14ac:dyDescent="0.25">
      <c r="A231" s="91">
        <f>Allgemeines!$E$24</f>
        <v>0</v>
      </c>
      <c r="B231" s="65" t="str">
        <f>Kredite!J16</f>
        <v>P3112</v>
      </c>
      <c r="C231" s="65">
        <f>VLOOKUP(B231,Kredite!$J$5:$K$41,2,0)</f>
        <v>0</v>
      </c>
    </row>
    <row r="232" spans="1:3" x14ac:dyDescent="0.25">
      <c r="A232" s="91">
        <f>Allgemeines!$E$24</f>
        <v>0</v>
      </c>
      <c r="B232" s="65" t="str">
        <f>Kredite!L16</f>
        <v>P3113</v>
      </c>
      <c r="C232" s="65">
        <f>VLOOKUP(B232,Kredite!$L$5:$M$41,2,0)</f>
        <v>0</v>
      </c>
    </row>
    <row r="233" spans="1:3" x14ac:dyDescent="0.25">
      <c r="A233" s="91">
        <f>Allgemeines!$E$24</f>
        <v>0</v>
      </c>
      <c r="B233" s="65" t="str">
        <f>Kredite!N16</f>
        <v>P3114</v>
      </c>
      <c r="C233" s="65">
        <f>VLOOKUP(B233,Kredite!$N$5:$O$41,2,0)</f>
        <v>0</v>
      </c>
    </row>
    <row r="234" spans="1:3" x14ac:dyDescent="0.25">
      <c r="A234" s="91">
        <f>Allgemeines!$E$24</f>
        <v>0</v>
      </c>
      <c r="B234" s="65" t="str">
        <f>Kredite!P16</f>
        <v>P3119</v>
      </c>
      <c r="C234" s="65">
        <f>VLOOKUP(B234,Kredite!$P$5:$Q$41,2,0)</f>
        <v>0</v>
      </c>
    </row>
    <row r="235" spans="1:3" x14ac:dyDescent="0.25">
      <c r="A235" s="91">
        <f>Allgemeines!$E$24</f>
        <v>0</v>
      </c>
      <c r="B235" s="65" t="str">
        <f>Kredite!F17</f>
        <v>P3120</v>
      </c>
      <c r="C235" s="65">
        <f>VLOOKUP(B235,Kredite!$F$5:$G$41,2,0)</f>
        <v>0</v>
      </c>
    </row>
    <row r="236" spans="1:3" x14ac:dyDescent="0.25">
      <c r="A236" s="91">
        <f>Allgemeines!$E$24</f>
        <v>0</v>
      </c>
      <c r="B236" s="65" t="str">
        <f>Kredite!H17</f>
        <v>P3121</v>
      </c>
      <c r="C236" s="65">
        <f>VLOOKUP(B236,Kredite!$H$5:$I$41,2,0)</f>
        <v>0</v>
      </c>
    </row>
    <row r="237" spans="1:3" x14ac:dyDescent="0.25">
      <c r="A237" s="91">
        <f>Allgemeines!$E$24</f>
        <v>0</v>
      </c>
      <c r="B237" s="65" t="str">
        <f>Kredite!J17</f>
        <v>P3122</v>
      </c>
      <c r="C237" s="65">
        <f>VLOOKUP(B237,Kredite!$J$5:$K$41,2,0)</f>
        <v>0</v>
      </c>
    </row>
    <row r="238" spans="1:3" x14ac:dyDescent="0.25">
      <c r="A238" s="91">
        <f>Allgemeines!$E$24</f>
        <v>0</v>
      </c>
      <c r="B238" s="65" t="str">
        <f>Kredite!L17</f>
        <v>P3123</v>
      </c>
      <c r="C238" s="65">
        <f>VLOOKUP(B238,Kredite!$L$5:$M$41,2,0)</f>
        <v>0</v>
      </c>
    </row>
    <row r="239" spans="1:3" x14ac:dyDescent="0.25">
      <c r="A239" s="91">
        <f>Allgemeines!$E$24</f>
        <v>0</v>
      </c>
      <c r="B239" s="65" t="str">
        <f>Kredite!N17</f>
        <v>P3124</v>
      </c>
      <c r="C239" s="65">
        <f>VLOOKUP(B239,Kredite!$N$5:$O$41,2,0)</f>
        <v>0</v>
      </c>
    </row>
    <row r="240" spans="1:3" x14ac:dyDescent="0.25">
      <c r="A240" s="91">
        <f>Allgemeines!$E$24</f>
        <v>0</v>
      </c>
      <c r="B240" s="65" t="str">
        <f>Kredite!P17</f>
        <v>P3129</v>
      </c>
      <c r="C240" s="65">
        <f>VLOOKUP(B240,Kredite!$P$5:$Q$41,2,0)</f>
        <v>0</v>
      </c>
    </row>
    <row r="241" spans="1:3" x14ac:dyDescent="0.25">
      <c r="A241" s="91">
        <f>Allgemeines!$E$24</f>
        <v>0</v>
      </c>
      <c r="B241" s="65" t="str">
        <f>Kredite!F18</f>
        <v>P3130</v>
      </c>
      <c r="C241" s="65">
        <f>VLOOKUP(B241,Kredite!$F$5:$G$41,2,0)</f>
        <v>0</v>
      </c>
    </row>
    <row r="242" spans="1:3" x14ac:dyDescent="0.25">
      <c r="A242" s="91">
        <f>Allgemeines!$E$24</f>
        <v>0</v>
      </c>
      <c r="B242" s="65" t="str">
        <f>Kredite!H18</f>
        <v>P3131</v>
      </c>
      <c r="C242" s="65">
        <f>VLOOKUP(B242,Kredite!$H$5:$I$41,2,0)</f>
        <v>0</v>
      </c>
    </row>
    <row r="243" spans="1:3" x14ac:dyDescent="0.25">
      <c r="A243" s="91">
        <f>Allgemeines!$E$24</f>
        <v>0</v>
      </c>
      <c r="B243" s="65" t="str">
        <f>Kredite!J18</f>
        <v>P3132</v>
      </c>
      <c r="C243" s="65">
        <f>VLOOKUP(B243,Kredite!$J$5:$K$41,2,0)</f>
        <v>0</v>
      </c>
    </row>
    <row r="244" spans="1:3" x14ac:dyDescent="0.25">
      <c r="A244" s="91">
        <f>Allgemeines!$E$24</f>
        <v>0</v>
      </c>
      <c r="B244" s="65" t="str">
        <f>Kredite!L18</f>
        <v>P3133</v>
      </c>
      <c r="C244" s="65">
        <f>VLOOKUP(B244,Kredite!$L$5:$M$41,2,0)</f>
        <v>0</v>
      </c>
    </row>
    <row r="245" spans="1:3" x14ac:dyDescent="0.25">
      <c r="A245" s="91">
        <f>Allgemeines!$E$24</f>
        <v>0</v>
      </c>
      <c r="B245" s="65" t="str">
        <f>Kredite!N18</f>
        <v>P3134</v>
      </c>
      <c r="C245" s="65">
        <f>VLOOKUP(B245,Kredite!$N$5:$O$41,2,0)</f>
        <v>0</v>
      </c>
    </row>
    <row r="246" spans="1:3" x14ac:dyDescent="0.25">
      <c r="A246" s="91">
        <f>Allgemeines!$E$24</f>
        <v>0</v>
      </c>
      <c r="B246" s="65" t="str">
        <f>Kredite!P18</f>
        <v>P3139</v>
      </c>
      <c r="C246" s="65">
        <f>VLOOKUP(B246,Kredite!$P$5:$Q$41,2,0)</f>
        <v>0</v>
      </c>
    </row>
    <row r="247" spans="1:3" x14ac:dyDescent="0.25">
      <c r="A247" s="91">
        <f>Allgemeines!$E$24</f>
        <v>0</v>
      </c>
      <c r="B247" s="65" t="str">
        <f>Kredite!F19</f>
        <v>P3140</v>
      </c>
      <c r="C247" s="65">
        <f>VLOOKUP(B247,Kredite!$F$5:$G$41,2,0)</f>
        <v>0</v>
      </c>
    </row>
    <row r="248" spans="1:3" x14ac:dyDescent="0.25">
      <c r="A248" s="91">
        <f>Allgemeines!$E$24</f>
        <v>0</v>
      </c>
      <c r="B248" s="65" t="str">
        <f>Kredite!H19</f>
        <v>P3141</v>
      </c>
      <c r="C248" s="65">
        <f>VLOOKUP(B248,Kredite!$H$5:$I$41,2,0)</f>
        <v>0</v>
      </c>
    </row>
    <row r="249" spans="1:3" x14ac:dyDescent="0.25">
      <c r="A249" s="91">
        <f>Allgemeines!$E$24</f>
        <v>0</v>
      </c>
      <c r="B249" s="65" t="str">
        <f>Kredite!J19</f>
        <v>P3142</v>
      </c>
      <c r="C249" s="65">
        <f>VLOOKUP(B249,Kredite!$J$5:$K$41,2,0)</f>
        <v>0</v>
      </c>
    </row>
    <row r="250" spans="1:3" x14ac:dyDescent="0.25">
      <c r="A250" s="91">
        <f>Allgemeines!$E$24</f>
        <v>0</v>
      </c>
      <c r="B250" s="65" t="str">
        <f>Kredite!L19</f>
        <v>P3143</v>
      </c>
      <c r="C250" s="65">
        <f>VLOOKUP(B250,Kredite!$L$5:$M$41,2,0)</f>
        <v>0</v>
      </c>
    </row>
    <row r="251" spans="1:3" x14ac:dyDescent="0.25">
      <c r="A251" s="91">
        <f>Allgemeines!$E$24</f>
        <v>0</v>
      </c>
      <c r="B251" s="65" t="str">
        <f>Kredite!N19</f>
        <v>P3144</v>
      </c>
      <c r="C251" s="65">
        <f>VLOOKUP(B251,Kredite!$N$5:$O$41,2,0)</f>
        <v>0</v>
      </c>
    </row>
    <row r="252" spans="1:3" x14ac:dyDescent="0.25">
      <c r="A252" s="91">
        <f>Allgemeines!$E$24</f>
        <v>0</v>
      </c>
      <c r="B252" s="65" t="str">
        <f>Kredite!P19</f>
        <v>P3149</v>
      </c>
      <c r="C252" s="65">
        <f>VLOOKUP(B252,Kredite!$P$5:$Q$41,2,0)</f>
        <v>0</v>
      </c>
    </row>
    <row r="253" spans="1:3" x14ac:dyDescent="0.25">
      <c r="A253" s="91">
        <f>Allgemeines!$E$24</f>
        <v>0</v>
      </c>
      <c r="B253" s="65" t="str">
        <f>Kredite!F20</f>
        <v>P3150</v>
      </c>
      <c r="C253" s="65">
        <f>VLOOKUP(B253,Kredite!$F$5:$G$41,2,0)</f>
        <v>0</v>
      </c>
    </row>
    <row r="254" spans="1:3" x14ac:dyDescent="0.25">
      <c r="A254" s="91">
        <f>Allgemeines!$E$24</f>
        <v>0</v>
      </c>
      <c r="B254" s="65" t="str">
        <f>Kredite!H20</f>
        <v>P3151</v>
      </c>
      <c r="C254" s="65">
        <f>VLOOKUP(B254,Kredite!$H$5:$I$41,2,0)</f>
        <v>0</v>
      </c>
    </row>
    <row r="255" spans="1:3" x14ac:dyDescent="0.25">
      <c r="A255" s="91">
        <f>Allgemeines!$E$24</f>
        <v>0</v>
      </c>
      <c r="B255" s="65" t="str">
        <f>Kredite!J20</f>
        <v>P3152</v>
      </c>
      <c r="C255" s="65">
        <f>VLOOKUP(B255,Kredite!$J$5:$K$41,2,0)</f>
        <v>0</v>
      </c>
    </row>
    <row r="256" spans="1:3" x14ac:dyDescent="0.25">
      <c r="A256" s="91">
        <f>Allgemeines!$E$24</f>
        <v>0</v>
      </c>
      <c r="B256" s="65" t="str">
        <f>Kredite!L20</f>
        <v>P3153</v>
      </c>
      <c r="C256" s="65">
        <f>VLOOKUP(B256,Kredite!$L$5:$M$41,2,0)</f>
        <v>0</v>
      </c>
    </row>
    <row r="257" spans="1:3" x14ac:dyDescent="0.25">
      <c r="A257" s="91">
        <f>Allgemeines!$E$24</f>
        <v>0</v>
      </c>
      <c r="B257" s="65" t="str">
        <f>Kredite!N20</f>
        <v>P3154</v>
      </c>
      <c r="C257" s="65">
        <f>VLOOKUP(B257,Kredite!$N$5:$O$41,2,0)</f>
        <v>0</v>
      </c>
    </row>
    <row r="258" spans="1:3" x14ac:dyDescent="0.25">
      <c r="A258" s="91">
        <f>Allgemeines!$E$24</f>
        <v>0</v>
      </c>
      <c r="B258" s="65" t="str">
        <f>Kredite!P20</f>
        <v>P3159</v>
      </c>
      <c r="C258" s="65">
        <f>VLOOKUP(B258,Kredite!$P$5:$Q$41,2,0)</f>
        <v>0</v>
      </c>
    </row>
    <row r="259" spans="1:3" x14ac:dyDescent="0.25">
      <c r="A259" s="91">
        <f>Allgemeines!$E$24</f>
        <v>0</v>
      </c>
      <c r="B259" s="65" t="str">
        <f>Kredite!F21</f>
        <v>P3160</v>
      </c>
      <c r="C259" s="65">
        <f>VLOOKUP(B259,Kredite!$F$5:$G$41,2,0)</f>
        <v>0</v>
      </c>
    </row>
    <row r="260" spans="1:3" x14ac:dyDescent="0.25">
      <c r="A260" s="91">
        <f>Allgemeines!$E$24</f>
        <v>0</v>
      </c>
      <c r="B260" s="65" t="str">
        <f>Kredite!H21</f>
        <v>P3161</v>
      </c>
      <c r="C260" s="65">
        <f>VLOOKUP(B260,Kredite!$H$5:$I$41,2,0)</f>
        <v>0</v>
      </c>
    </row>
    <row r="261" spans="1:3" x14ac:dyDescent="0.25">
      <c r="A261" s="91">
        <f>Allgemeines!$E$24</f>
        <v>0</v>
      </c>
      <c r="B261" s="65" t="str">
        <f>Kredite!J21</f>
        <v>P3162</v>
      </c>
      <c r="C261" s="65">
        <f>VLOOKUP(B261,Kredite!$J$5:$K$41,2,0)</f>
        <v>0</v>
      </c>
    </row>
    <row r="262" spans="1:3" x14ac:dyDescent="0.25">
      <c r="A262" s="91">
        <f>Allgemeines!$E$24</f>
        <v>0</v>
      </c>
      <c r="B262" s="65" t="str">
        <f>Kredite!L21</f>
        <v>P3163</v>
      </c>
      <c r="C262" s="65">
        <f>VLOOKUP(B262,Kredite!$L$5:$M$41,2,0)</f>
        <v>0</v>
      </c>
    </row>
    <row r="263" spans="1:3" x14ac:dyDescent="0.25">
      <c r="A263" s="91">
        <f>Allgemeines!$E$24</f>
        <v>0</v>
      </c>
      <c r="B263" s="65" t="str">
        <f>Kredite!N21</f>
        <v>P3164</v>
      </c>
      <c r="C263" s="65">
        <f>VLOOKUP(B263,Kredite!$N$5:$O$41,2,0)</f>
        <v>0</v>
      </c>
    </row>
    <row r="264" spans="1:3" x14ac:dyDescent="0.25">
      <c r="A264" s="91">
        <f>Allgemeines!$E$24</f>
        <v>0</v>
      </c>
      <c r="B264" s="65" t="str">
        <f>Kredite!P21</f>
        <v>P3169</v>
      </c>
      <c r="C264" s="65">
        <f>VLOOKUP(B264,Kredite!$P$5:$Q$41,2,0)</f>
        <v>0</v>
      </c>
    </row>
    <row r="265" spans="1:3" x14ac:dyDescent="0.25">
      <c r="A265" s="91">
        <f>Allgemeines!$E$24</f>
        <v>0</v>
      </c>
      <c r="B265" s="65" t="str">
        <f>Kredite!F22</f>
        <v>P3170</v>
      </c>
      <c r="C265" s="65">
        <f>VLOOKUP(B265,Kredite!$F$5:$G$41,2,0)</f>
        <v>0</v>
      </c>
    </row>
    <row r="266" spans="1:3" x14ac:dyDescent="0.25">
      <c r="A266" s="91">
        <f>Allgemeines!$E$24</f>
        <v>0</v>
      </c>
      <c r="B266" s="65" t="str">
        <f>Kredite!H22</f>
        <v>P3171</v>
      </c>
      <c r="C266" s="65">
        <f>VLOOKUP(B266,Kredite!$H$5:$I$41,2,0)</f>
        <v>0</v>
      </c>
    </row>
    <row r="267" spans="1:3" x14ac:dyDescent="0.25">
      <c r="A267" s="91">
        <f>Allgemeines!$E$24</f>
        <v>0</v>
      </c>
      <c r="B267" s="65" t="str">
        <f>Kredite!J22</f>
        <v>P3172</v>
      </c>
      <c r="C267" s="65">
        <f>VLOOKUP(B267,Kredite!$J$5:$K$41,2,0)</f>
        <v>0</v>
      </c>
    </row>
    <row r="268" spans="1:3" x14ac:dyDescent="0.25">
      <c r="A268" s="91">
        <f>Allgemeines!$E$24</f>
        <v>0</v>
      </c>
      <c r="B268" s="65" t="str">
        <f>Kredite!L22</f>
        <v>P3173</v>
      </c>
      <c r="C268" s="65">
        <f>VLOOKUP(B268,Kredite!$L$5:$M$41,2,0)</f>
        <v>0</v>
      </c>
    </row>
    <row r="269" spans="1:3" x14ac:dyDescent="0.25">
      <c r="A269" s="91">
        <f>Allgemeines!$E$24</f>
        <v>0</v>
      </c>
      <c r="B269" s="65" t="str">
        <f>Kredite!N22</f>
        <v>P3174</v>
      </c>
      <c r="C269" s="65">
        <f>VLOOKUP(B269,Kredite!$N$5:$O$41,2,0)</f>
        <v>0</v>
      </c>
    </row>
    <row r="270" spans="1:3" x14ac:dyDescent="0.25">
      <c r="A270" s="91">
        <f>Allgemeines!$E$24</f>
        <v>0</v>
      </c>
      <c r="B270" s="65" t="str">
        <f>Kredite!P22</f>
        <v>P3179</v>
      </c>
      <c r="C270" s="65">
        <f>VLOOKUP(B270,Kredite!$P$5:$Q$41,2,0)</f>
        <v>0</v>
      </c>
    </row>
    <row r="271" spans="1:3" x14ac:dyDescent="0.25">
      <c r="A271" s="91">
        <f>Allgemeines!$E$24</f>
        <v>0</v>
      </c>
      <c r="B271" s="65" t="str">
        <f>Kredite!F23</f>
        <v>P3180</v>
      </c>
      <c r="C271" s="65">
        <f>VLOOKUP(B271,Kredite!$F$5:$G$41,2,0)</f>
        <v>0</v>
      </c>
    </row>
    <row r="272" spans="1:3" x14ac:dyDescent="0.25">
      <c r="A272" s="91">
        <f>Allgemeines!$E$24</f>
        <v>0</v>
      </c>
      <c r="B272" s="65" t="str">
        <f>Kredite!H23</f>
        <v>P3181</v>
      </c>
      <c r="C272" s="65">
        <f>VLOOKUP(B272,Kredite!$H$5:$I$41,2,0)</f>
        <v>0</v>
      </c>
    </row>
    <row r="273" spans="1:3" x14ac:dyDescent="0.25">
      <c r="A273" s="91">
        <f>Allgemeines!$E$24</f>
        <v>0</v>
      </c>
      <c r="B273" s="65" t="str">
        <f>Kredite!J23</f>
        <v>P3182</v>
      </c>
      <c r="C273" s="65">
        <f>VLOOKUP(B273,Kredite!$J$5:$K$41,2,0)</f>
        <v>0</v>
      </c>
    </row>
    <row r="274" spans="1:3" x14ac:dyDescent="0.25">
      <c r="A274" s="91">
        <f>Allgemeines!$E$24</f>
        <v>0</v>
      </c>
      <c r="B274" s="65" t="str">
        <f>Kredite!L23</f>
        <v>P3183</v>
      </c>
      <c r="C274" s="65">
        <f>VLOOKUP(B274,Kredite!$L$5:$M$41,2,0)</f>
        <v>0</v>
      </c>
    </row>
    <row r="275" spans="1:3" x14ac:dyDescent="0.25">
      <c r="A275" s="91">
        <f>Allgemeines!$E$24</f>
        <v>0</v>
      </c>
      <c r="B275" s="65" t="str">
        <f>Kredite!N23</f>
        <v>P3184</v>
      </c>
      <c r="C275" s="65">
        <f>VLOOKUP(B275,Kredite!$N$5:$O$41,2,0)</f>
        <v>0</v>
      </c>
    </row>
    <row r="276" spans="1:3" x14ac:dyDescent="0.25">
      <c r="A276" s="91">
        <f>Allgemeines!$E$24</f>
        <v>0</v>
      </c>
      <c r="B276" s="65" t="str">
        <f>Kredite!P23</f>
        <v>P3189</v>
      </c>
      <c r="C276" s="65">
        <f>VLOOKUP(B276,Kredite!$P$5:$Q$41,2,0)</f>
        <v>0</v>
      </c>
    </row>
    <row r="277" spans="1:3" x14ac:dyDescent="0.25">
      <c r="A277" s="91">
        <f>Allgemeines!$E$24</f>
        <v>0</v>
      </c>
      <c r="B277" s="65" t="str">
        <f>Kredite!F24</f>
        <v>P3190</v>
      </c>
      <c r="C277" s="65">
        <f>VLOOKUP(B277,Kredite!$F$5:$G$41,2,0)</f>
        <v>0</v>
      </c>
    </row>
    <row r="278" spans="1:3" x14ac:dyDescent="0.25">
      <c r="A278" s="91">
        <f>Allgemeines!$E$24</f>
        <v>0</v>
      </c>
      <c r="B278" s="65" t="str">
        <f>Kredite!H24</f>
        <v>P3191</v>
      </c>
      <c r="C278" s="65">
        <f>VLOOKUP(B278,Kredite!$H$5:$I$41,2,0)</f>
        <v>0</v>
      </c>
    </row>
    <row r="279" spans="1:3" x14ac:dyDescent="0.25">
      <c r="A279" s="91">
        <f>Allgemeines!$E$24</f>
        <v>0</v>
      </c>
      <c r="B279" s="65" t="str">
        <f>Kredite!J24</f>
        <v>P3192</v>
      </c>
      <c r="C279" s="65">
        <f>VLOOKUP(B279,Kredite!$J$5:$K$41,2,0)</f>
        <v>0</v>
      </c>
    </row>
    <row r="280" spans="1:3" x14ac:dyDescent="0.25">
      <c r="A280" s="91">
        <f>Allgemeines!$E$24</f>
        <v>0</v>
      </c>
      <c r="B280" s="65" t="str">
        <f>Kredite!L24</f>
        <v>P3193</v>
      </c>
      <c r="C280" s="65">
        <f>VLOOKUP(B280,Kredite!$L$5:$M$41,2,0)</f>
        <v>0</v>
      </c>
    </row>
    <row r="281" spans="1:3" x14ac:dyDescent="0.25">
      <c r="A281" s="91">
        <f>Allgemeines!$E$24</f>
        <v>0</v>
      </c>
      <c r="B281" s="65" t="str">
        <f>Kredite!N24</f>
        <v>P3194</v>
      </c>
      <c r="C281" s="65">
        <f>VLOOKUP(B281,Kredite!$N$5:$O$41,2,0)</f>
        <v>0</v>
      </c>
    </row>
    <row r="282" spans="1:3" x14ac:dyDescent="0.25">
      <c r="A282" s="91">
        <f>Allgemeines!$E$24</f>
        <v>0</v>
      </c>
      <c r="B282" s="65" t="str">
        <f>Kredite!P24</f>
        <v>P3199</v>
      </c>
      <c r="C282" s="65">
        <f>VLOOKUP(B282,Kredite!$P$5:$Q$41,2,0)</f>
        <v>0</v>
      </c>
    </row>
    <row r="283" spans="1:3" x14ac:dyDescent="0.25">
      <c r="A283" s="91">
        <f>Allgemeines!$E$24</f>
        <v>0</v>
      </c>
      <c r="B283" s="65" t="str">
        <f>Kredite!F25</f>
        <v>P3200</v>
      </c>
      <c r="C283" s="65">
        <f>VLOOKUP(B283,Kredite!$F$5:$G$41,2,0)</f>
        <v>0</v>
      </c>
    </row>
    <row r="284" spans="1:3" x14ac:dyDescent="0.25">
      <c r="A284" s="91">
        <f>Allgemeines!$E$24</f>
        <v>0</v>
      </c>
      <c r="B284" s="65" t="str">
        <f>Kredite!H25</f>
        <v>P3201</v>
      </c>
      <c r="C284" s="65">
        <f>VLOOKUP(B284,Kredite!$H$5:$I$41,2,0)</f>
        <v>0</v>
      </c>
    </row>
    <row r="285" spans="1:3" x14ac:dyDescent="0.25">
      <c r="A285" s="91">
        <f>Allgemeines!$E$24</f>
        <v>0</v>
      </c>
      <c r="B285" s="65" t="str">
        <f>Kredite!J25</f>
        <v>P3202</v>
      </c>
      <c r="C285" s="65">
        <f>VLOOKUP(B285,Kredite!$J$5:$K$41,2,0)</f>
        <v>0</v>
      </c>
    </row>
    <row r="286" spans="1:3" x14ac:dyDescent="0.25">
      <c r="A286" s="91">
        <f>Allgemeines!$E$24</f>
        <v>0</v>
      </c>
      <c r="B286" s="65" t="str">
        <f>Kredite!L25</f>
        <v>P3203</v>
      </c>
      <c r="C286" s="65">
        <f>VLOOKUP(B286,Kredite!$L$5:$M$41,2,0)</f>
        <v>0</v>
      </c>
    </row>
    <row r="287" spans="1:3" x14ac:dyDescent="0.25">
      <c r="A287" s="91">
        <f>Allgemeines!$E$24</f>
        <v>0</v>
      </c>
      <c r="B287" s="65" t="str">
        <f>Kredite!N25</f>
        <v>P3204</v>
      </c>
      <c r="C287" s="65">
        <f>VLOOKUP(B287,Kredite!$N$5:$O$41,2,0)</f>
        <v>0</v>
      </c>
    </row>
    <row r="288" spans="1:3" x14ac:dyDescent="0.25">
      <c r="A288" s="91">
        <f>Allgemeines!$E$24</f>
        <v>0</v>
      </c>
      <c r="B288" s="65" t="str">
        <f>Kredite!P25</f>
        <v>P3209</v>
      </c>
      <c r="C288" s="65">
        <f>VLOOKUP(B288,Kredite!$P$5:$Q$41,2,0)</f>
        <v>0</v>
      </c>
    </row>
    <row r="289" spans="1:3" x14ac:dyDescent="0.25">
      <c r="A289" s="91">
        <f>Allgemeines!$E$24</f>
        <v>0</v>
      </c>
      <c r="B289" s="65" t="str">
        <f>Kredite!F26</f>
        <v>P3210</v>
      </c>
      <c r="C289" s="65">
        <f>VLOOKUP(B289,Kredite!$F$5:$G$41,2,0)</f>
        <v>0</v>
      </c>
    </row>
    <row r="290" spans="1:3" x14ac:dyDescent="0.25">
      <c r="A290" s="91">
        <f>Allgemeines!$E$24</f>
        <v>0</v>
      </c>
      <c r="B290" s="65" t="str">
        <f>Kredite!H26</f>
        <v>P3211</v>
      </c>
      <c r="C290" s="65">
        <f>VLOOKUP(B290,Kredite!$H$5:$I$41,2,0)</f>
        <v>0</v>
      </c>
    </row>
    <row r="291" spans="1:3" x14ac:dyDescent="0.25">
      <c r="A291" s="91">
        <f>Allgemeines!$E$24</f>
        <v>0</v>
      </c>
      <c r="B291" s="65" t="str">
        <f>Kredite!J26</f>
        <v>P3212</v>
      </c>
      <c r="C291" s="65">
        <f>VLOOKUP(B291,Kredite!$J$5:$K$41,2,0)</f>
        <v>0</v>
      </c>
    </row>
    <row r="292" spans="1:3" x14ac:dyDescent="0.25">
      <c r="A292" s="91">
        <f>Allgemeines!$E$24</f>
        <v>0</v>
      </c>
      <c r="B292" s="65" t="str">
        <f>Kredite!L26</f>
        <v>P3213</v>
      </c>
      <c r="C292" s="65">
        <f>VLOOKUP(B292,Kredite!$L$5:$M$41,2,0)</f>
        <v>0</v>
      </c>
    </row>
    <row r="293" spans="1:3" x14ac:dyDescent="0.25">
      <c r="A293" s="91">
        <f>Allgemeines!$E$24</f>
        <v>0</v>
      </c>
      <c r="B293" s="65" t="str">
        <f>Kredite!N26</f>
        <v>P3214</v>
      </c>
      <c r="C293" s="65">
        <f>VLOOKUP(B293,Kredite!$N$5:$O$41,2,0)</f>
        <v>0</v>
      </c>
    </row>
    <row r="294" spans="1:3" x14ac:dyDescent="0.25">
      <c r="A294" s="91">
        <f>Allgemeines!$E$24</f>
        <v>0</v>
      </c>
      <c r="B294" s="65" t="str">
        <f>Kredite!P26</f>
        <v>P3219</v>
      </c>
      <c r="C294" s="65">
        <f>VLOOKUP(B294,Kredite!$P$5:$Q$41,2,0)</f>
        <v>0</v>
      </c>
    </row>
    <row r="295" spans="1:3" x14ac:dyDescent="0.25">
      <c r="A295" s="91">
        <f>Allgemeines!$E$24</f>
        <v>0</v>
      </c>
      <c r="B295" s="65" t="str">
        <f>Kredite!F27</f>
        <v>P3220</v>
      </c>
      <c r="C295" s="65">
        <f>VLOOKUP(B295,Kredite!$F$5:$G$41,2,0)</f>
        <v>0</v>
      </c>
    </row>
    <row r="296" spans="1:3" x14ac:dyDescent="0.25">
      <c r="A296" s="91">
        <f>Allgemeines!$E$24</f>
        <v>0</v>
      </c>
      <c r="B296" s="65" t="str">
        <f>Kredite!H27</f>
        <v>P3221</v>
      </c>
      <c r="C296" s="65">
        <f>VLOOKUP(B296,Kredite!$H$5:$I$41,2,0)</f>
        <v>0</v>
      </c>
    </row>
    <row r="297" spans="1:3" x14ac:dyDescent="0.25">
      <c r="A297" s="91">
        <f>Allgemeines!$E$24</f>
        <v>0</v>
      </c>
      <c r="B297" s="65" t="str">
        <f>Kredite!J27</f>
        <v>P3222</v>
      </c>
      <c r="C297" s="65">
        <f>VLOOKUP(B297,Kredite!$J$5:$K$41,2,0)</f>
        <v>0</v>
      </c>
    </row>
    <row r="298" spans="1:3" x14ac:dyDescent="0.25">
      <c r="A298" s="91">
        <f>Allgemeines!$E$24</f>
        <v>0</v>
      </c>
      <c r="B298" s="65" t="str">
        <f>Kredite!L27</f>
        <v>P3223</v>
      </c>
      <c r="C298" s="65">
        <f>VLOOKUP(B298,Kredite!$L$5:$M$41,2,0)</f>
        <v>0</v>
      </c>
    </row>
    <row r="299" spans="1:3" x14ac:dyDescent="0.25">
      <c r="A299" s="91">
        <f>Allgemeines!$E$24</f>
        <v>0</v>
      </c>
      <c r="B299" s="65" t="str">
        <f>Kredite!N27</f>
        <v>P3224</v>
      </c>
      <c r="C299" s="65">
        <f>VLOOKUP(B299,Kredite!$N$5:$O$41,2,0)</f>
        <v>0</v>
      </c>
    </row>
    <row r="300" spans="1:3" x14ac:dyDescent="0.25">
      <c r="A300" s="91">
        <f>Allgemeines!$E$24</f>
        <v>0</v>
      </c>
      <c r="B300" s="65" t="str">
        <f>Kredite!P27</f>
        <v>P3229</v>
      </c>
      <c r="C300" s="65">
        <f>VLOOKUP(B300,Kredite!$P$5:$Q$41,2,0)</f>
        <v>0</v>
      </c>
    </row>
    <row r="301" spans="1:3" x14ac:dyDescent="0.25">
      <c r="A301" s="91">
        <f>Allgemeines!$E$24</f>
        <v>0</v>
      </c>
      <c r="B301" s="65" t="str">
        <f>Kredite!F28</f>
        <v>P3230</v>
      </c>
      <c r="C301" s="65">
        <f>VLOOKUP(B301,Kredite!$F$5:$G$41,2,0)</f>
        <v>0</v>
      </c>
    </row>
    <row r="302" spans="1:3" x14ac:dyDescent="0.25">
      <c r="A302" s="91">
        <f>Allgemeines!$E$24</f>
        <v>0</v>
      </c>
      <c r="B302" s="65" t="str">
        <f>Kredite!H28</f>
        <v>P3231</v>
      </c>
      <c r="C302" s="65">
        <f>VLOOKUP(B302,Kredite!$H$5:$I$41,2,0)</f>
        <v>0</v>
      </c>
    </row>
    <row r="303" spans="1:3" x14ac:dyDescent="0.25">
      <c r="A303" s="91">
        <f>Allgemeines!$E$24</f>
        <v>0</v>
      </c>
      <c r="B303" s="65" t="str">
        <f>Kredite!J28</f>
        <v>P3232</v>
      </c>
      <c r="C303" s="65">
        <f>VLOOKUP(B303,Kredite!$J$5:$K$41,2,0)</f>
        <v>0</v>
      </c>
    </row>
    <row r="304" spans="1:3" x14ac:dyDescent="0.25">
      <c r="A304" s="91">
        <f>Allgemeines!$E$24</f>
        <v>0</v>
      </c>
      <c r="B304" s="65" t="str">
        <f>Kredite!L28</f>
        <v>P3233</v>
      </c>
      <c r="C304" s="65">
        <f>VLOOKUP(B304,Kredite!$L$5:$M$41,2,0)</f>
        <v>0</v>
      </c>
    </row>
    <row r="305" spans="1:3" x14ac:dyDescent="0.25">
      <c r="A305" s="91">
        <f>Allgemeines!$E$24</f>
        <v>0</v>
      </c>
      <c r="B305" s="65" t="str">
        <f>Kredite!N28</f>
        <v>P3234</v>
      </c>
      <c r="C305" s="65">
        <f>VLOOKUP(B305,Kredite!$N$5:$O$41,2,0)</f>
        <v>0</v>
      </c>
    </row>
    <row r="306" spans="1:3" x14ac:dyDescent="0.25">
      <c r="A306" s="91">
        <f>Allgemeines!$E$24</f>
        <v>0</v>
      </c>
      <c r="B306" s="65" t="str">
        <f>Kredite!P28</f>
        <v>P3239</v>
      </c>
      <c r="C306" s="65">
        <f>VLOOKUP(B306,Kredite!$P$5:$Q$41,2,0)</f>
        <v>0</v>
      </c>
    </row>
    <row r="307" spans="1:3" x14ac:dyDescent="0.25">
      <c r="A307" s="91">
        <f>Allgemeines!$E$24</f>
        <v>0</v>
      </c>
      <c r="B307" s="65" t="str">
        <f>Kredite!F29</f>
        <v>P3240</v>
      </c>
      <c r="C307" s="65">
        <f>VLOOKUP(B307,Kredite!$F$5:$G$41,2,0)</f>
        <v>0</v>
      </c>
    </row>
    <row r="308" spans="1:3" x14ac:dyDescent="0.25">
      <c r="A308" s="91">
        <f>Allgemeines!$E$24</f>
        <v>0</v>
      </c>
      <c r="B308" s="65" t="str">
        <f>Kredite!H29</f>
        <v>P3241</v>
      </c>
      <c r="C308" s="65">
        <f>VLOOKUP(B308,Kredite!$H$5:$I$41,2,0)</f>
        <v>0</v>
      </c>
    </row>
    <row r="309" spans="1:3" x14ac:dyDescent="0.25">
      <c r="A309" s="91">
        <f>Allgemeines!$E$24</f>
        <v>0</v>
      </c>
      <c r="B309" s="65" t="str">
        <f>Kredite!J29</f>
        <v>P3242</v>
      </c>
      <c r="C309" s="65">
        <f>VLOOKUP(B309,Kredite!$J$5:$K$41,2,0)</f>
        <v>0</v>
      </c>
    </row>
    <row r="310" spans="1:3" x14ac:dyDescent="0.25">
      <c r="A310" s="91">
        <f>Allgemeines!$E$24</f>
        <v>0</v>
      </c>
      <c r="B310" s="65" t="str">
        <f>Kredite!L29</f>
        <v>P3243</v>
      </c>
      <c r="C310" s="65">
        <f>VLOOKUP(B310,Kredite!$L$5:$M$41,2,0)</f>
        <v>0</v>
      </c>
    </row>
    <row r="311" spans="1:3" x14ac:dyDescent="0.25">
      <c r="A311" s="91">
        <f>Allgemeines!$E$24</f>
        <v>0</v>
      </c>
      <c r="B311" s="65" t="str">
        <f>Kredite!N29</f>
        <v>P3244</v>
      </c>
      <c r="C311" s="65">
        <f>VLOOKUP(B311,Kredite!$N$5:$O$41,2,0)</f>
        <v>0</v>
      </c>
    </row>
    <row r="312" spans="1:3" x14ac:dyDescent="0.25">
      <c r="A312" s="91">
        <f>Allgemeines!$E$24</f>
        <v>0</v>
      </c>
      <c r="B312" s="65" t="str">
        <f>Kredite!P29</f>
        <v>P3249</v>
      </c>
      <c r="C312" s="65">
        <f>VLOOKUP(B312,Kredite!$P$5:$Q$41,2,0)</f>
        <v>0</v>
      </c>
    </row>
    <row r="313" spans="1:3" x14ac:dyDescent="0.25">
      <c r="A313" s="91">
        <f>Allgemeines!$E$24</f>
        <v>0</v>
      </c>
      <c r="B313" s="65" t="str">
        <f>Kredite!F30</f>
        <v>P3250</v>
      </c>
      <c r="C313" s="65">
        <f>VLOOKUP(B313,Kredite!$F$5:$G$41,2,0)</f>
        <v>0</v>
      </c>
    </row>
    <row r="314" spans="1:3" x14ac:dyDescent="0.25">
      <c r="A314" s="91">
        <f>Allgemeines!$E$24</f>
        <v>0</v>
      </c>
      <c r="B314" s="65" t="str">
        <f>Kredite!H30</f>
        <v>P3251</v>
      </c>
      <c r="C314" s="65">
        <f>VLOOKUP(B314,Kredite!$H$5:$I$41,2,0)</f>
        <v>0</v>
      </c>
    </row>
    <row r="315" spans="1:3" x14ac:dyDescent="0.25">
      <c r="A315" s="91">
        <f>Allgemeines!$E$24</f>
        <v>0</v>
      </c>
      <c r="B315" s="65" t="str">
        <f>Kredite!J30</f>
        <v>P3252</v>
      </c>
      <c r="C315" s="65">
        <f>VLOOKUP(B315,Kredite!$J$5:$K$41,2,0)</f>
        <v>0</v>
      </c>
    </row>
    <row r="316" spans="1:3" x14ac:dyDescent="0.25">
      <c r="A316" s="91">
        <f>Allgemeines!$E$24</f>
        <v>0</v>
      </c>
      <c r="B316" s="65" t="str">
        <f>Kredite!L30</f>
        <v>P3253</v>
      </c>
      <c r="C316" s="65">
        <f>VLOOKUP(B316,Kredite!$L$5:$M$41,2,0)</f>
        <v>0</v>
      </c>
    </row>
    <row r="317" spans="1:3" x14ac:dyDescent="0.25">
      <c r="A317" s="91">
        <f>Allgemeines!$E$24</f>
        <v>0</v>
      </c>
      <c r="B317" s="65" t="str">
        <f>Kredite!N30</f>
        <v>P3254</v>
      </c>
      <c r="C317" s="65">
        <f>VLOOKUP(B317,Kredite!$N$5:$O$41,2,0)</f>
        <v>0</v>
      </c>
    </row>
    <row r="318" spans="1:3" x14ac:dyDescent="0.25">
      <c r="A318" s="91">
        <f>Allgemeines!$E$24</f>
        <v>0</v>
      </c>
      <c r="B318" s="65" t="str">
        <f>Kredite!P30</f>
        <v>P3259</v>
      </c>
      <c r="C318" s="65">
        <f>VLOOKUP(B318,Kredite!$P$5:$Q$41,2,0)</f>
        <v>0</v>
      </c>
    </row>
    <row r="319" spans="1:3" x14ac:dyDescent="0.25">
      <c r="A319" s="91">
        <f>Allgemeines!$E$24</f>
        <v>0</v>
      </c>
      <c r="B319" s="65" t="str">
        <f>Kredite!F31</f>
        <v>P3260</v>
      </c>
      <c r="C319" s="65">
        <f>VLOOKUP(B319,Kredite!$F$5:$G$41,2,0)</f>
        <v>0</v>
      </c>
    </row>
    <row r="320" spans="1:3" x14ac:dyDescent="0.25">
      <c r="A320" s="91">
        <f>Allgemeines!$E$24</f>
        <v>0</v>
      </c>
      <c r="B320" s="65" t="str">
        <f>Kredite!H31</f>
        <v>P3261</v>
      </c>
      <c r="C320" s="65">
        <f>VLOOKUP(B320,Kredite!$H$5:$I$41,2,0)</f>
        <v>0</v>
      </c>
    </row>
    <row r="321" spans="1:3" x14ac:dyDescent="0.25">
      <c r="A321" s="91">
        <f>Allgemeines!$E$24</f>
        <v>0</v>
      </c>
      <c r="B321" s="65" t="str">
        <f>Kredite!J31</f>
        <v>P3262</v>
      </c>
      <c r="C321" s="65">
        <f>VLOOKUP(B321,Kredite!$J$5:$K$41,2,0)</f>
        <v>0</v>
      </c>
    </row>
    <row r="322" spans="1:3" x14ac:dyDescent="0.25">
      <c r="A322" s="91">
        <f>Allgemeines!$E$24</f>
        <v>0</v>
      </c>
      <c r="B322" s="65" t="str">
        <f>Kredite!L31</f>
        <v>P3263</v>
      </c>
      <c r="C322" s="65">
        <f>VLOOKUP(B322,Kredite!$L$5:$M$41,2,0)</f>
        <v>0</v>
      </c>
    </row>
    <row r="323" spans="1:3" x14ac:dyDescent="0.25">
      <c r="A323" s="91">
        <f>Allgemeines!$E$24</f>
        <v>0</v>
      </c>
      <c r="B323" s="65" t="str">
        <f>Kredite!N31</f>
        <v>P3264</v>
      </c>
      <c r="C323" s="65">
        <f>VLOOKUP(B323,Kredite!$N$5:$O$41,2,0)</f>
        <v>0</v>
      </c>
    </row>
    <row r="324" spans="1:3" x14ac:dyDescent="0.25">
      <c r="A324" s="91">
        <f>Allgemeines!$E$24</f>
        <v>0</v>
      </c>
      <c r="B324" s="65" t="str">
        <f>Kredite!P31</f>
        <v>P3269</v>
      </c>
      <c r="C324" s="65">
        <f>VLOOKUP(B324,Kredite!$P$5:$Q$41,2,0)</f>
        <v>0</v>
      </c>
    </row>
    <row r="325" spans="1:3" x14ac:dyDescent="0.25">
      <c r="A325" s="91">
        <f>Allgemeines!$E$24</f>
        <v>0</v>
      </c>
      <c r="B325" s="65" t="str">
        <f>Kredite!F32</f>
        <v>P3270</v>
      </c>
      <c r="C325" s="65">
        <f>VLOOKUP(B325,Kredite!$F$5:$G$41,2,0)</f>
        <v>0</v>
      </c>
    </row>
    <row r="326" spans="1:3" x14ac:dyDescent="0.25">
      <c r="A326" s="91">
        <f>Allgemeines!$E$24</f>
        <v>0</v>
      </c>
      <c r="B326" s="65" t="str">
        <f>Kredite!H32</f>
        <v>P3271</v>
      </c>
      <c r="C326" s="65">
        <f>VLOOKUP(B326,Kredite!$H$5:$I$41,2,0)</f>
        <v>0</v>
      </c>
    </row>
    <row r="327" spans="1:3" x14ac:dyDescent="0.25">
      <c r="A327" s="91">
        <f>Allgemeines!$E$24</f>
        <v>0</v>
      </c>
      <c r="B327" s="65" t="str">
        <f>Kredite!J32</f>
        <v>P3272</v>
      </c>
      <c r="C327" s="65">
        <f>VLOOKUP(B327,Kredite!$J$5:$K$41,2,0)</f>
        <v>0</v>
      </c>
    </row>
    <row r="328" spans="1:3" x14ac:dyDescent="0.25">
      <c r="A328" s="91">
        <f>Allgemeines!$E$24</f>
        <v>0</v>
      </c>
      <c r="B328" s="65" t="str">
        <f>Kredite!L32</f>
        <v>P3273</v>
      </c>
      <c r="C328" s="65">
        <f>VLOOKUP(B328,Kredite!$L$5:$M$41,2,0)</f>
        <v>0</v>
      </c>
    </row>
    <row r="329" spans="1:3" x14ac:dyDescent="0.25">
      <c r="A329" s="91">
        <f>Allgemeines!$E$24</f>
        <v>0</v>
      </c>
      <c r="B329" s="65" t="str">
        <f>Kredite!N32</f>
        <v>P3274</v>
      </c>
      <c r="C329" s="65">
        <f>VLOOKUP(B329,Kredite!$N$5:$O$41,2,0)</f>
        <v>0</v>
      </c>
    </row>
    <row r="330" spans="1:3" x14ac:dyDescent="0.25">
      <c r="A330" s="91">
        <f>Allgemeines!$E$24</f>
        <v>0</v>
      </c>
      <c r="B330" s="65" t="str">
        <f>Kredite!P32</f>
        <v>P3279</v>
      </c>
      <c r="C330" s="65">
        <f>VLOOKUP(B330,Kredite!$P$5:$Q$41,2,0)</f>
        <v>0</v>
      </c>
    </row>
    <row r="331" spans="1:3" x14ac:dyDescent="0.25">
      <c r="A331" s="91">
        <f>Allgemeines!$E$24</f>
        <v>0</v>
      </c>
      <c r="B331" s="65" t="str">
        <f>Kredite!F33</f>
        <v>P3280</v>
      </c>
      <c r="C331" s="65">
        <f>VLOOKUP(B331,Kredite!$F$5:$G$41,2,0)</f>
        <v>0</v>
      </c>
    </row>
    <row r="332" spans="1:3" x14ac:dyDescent="0.25">
      <c r="A332" s="91">
        <f>Allgemeines!$E$24</f>
        <v>0</v>
      </c>
      <c r="B332" s="65" t="str">
        <f>Kredite!H33</f>
        <v>P3281</v>
      </c>
      <c r="C332" s="65">
        <f>VLOOKUP(B332,Kredite!$H$5:$I$41,2,0)</f>
        <v>0</v>
      </c>
    </row>
    <row r="333" spans="1:3" x14ac:dyDescent="0.25">
      <c r="A333" s="91">
        <f>Allgemeines!$E$24</f>
        <v>0</v>
      </c>
      <c r="B333" s="65" t="str">
        <f>Kredite!J33</f>
        <v>P3282</v>
      </c>
      <c r="C333" s="65">
        <f>VLOOKUP(B333,Kredite!$J$5:$K$41,2,0)</f>
        <v>0</v>
      </c>
    </row>
    <row r="334" spans="1:3" x14ac:dyDescent="0.25">
      <c r="A334" s="91">
        <f>Allgemeines!$E$24</f>
        <v>0</v>
      </c>
      <c r="B334" s="65" t="str">
        <f>Kredite!L33</f>
        <v>P3283</v>
      </c>
      <c r="C334" s="65">
        <f>VLOOKUP(B334,Kredite!$L$5:$M$41,2,0)</f>
        <v>0</v>
      </c>
    </row>
    <row r="335" spans="1:3" x14ac:dyDescent="0.25">
      <c r="A335" s="91">
        <f>Allgemeines!$E$24</f>
        <v>0</v>
      </c>
      <c r="B335" s="65" t="str">
        <f>Kredite!N33</f>
        <v>P3284</v>
      </c>
      <c r="C335" s="65">
        <f>VLOOKUP(B335,Kredite!$N$5:$O$41,2,0)</f>
        <v>0</v>
      </c>
    </row>
    <row r="336" spans="1:3" x14ac:dyDescent="0.25">
      <c r="A336" s="91">
        <f>Allgemeines!$E$24</f>
        <v>0</v>
      </c>
      <c r="B336" s="65" t="str">
        <f>Kredite!P33</f>
        <v>P3289</v>
      </c>
      <c r="C336" s="65">
        <f>VLOOKUP(B336,Kredite!$P$5:$Q$41,2,0)</f>
        <v>0</v>
      </c>
    </row>
    <row r="337" spans="1:3" x14ac:dyDescent="0.25">
      <c r="A337" s="91">
        <f>Allgemeines!$E$24</f>
        <v>0</v>
      </c>
      <c r="B337" s="65" t="str">
        <f>Kredite!F34</f>
        <v>P3290</v>
      </c>
      <c r="C337" s="65">
        <f>VLOOKUP(B337,Kredite!$F$5:$G$41,2,0)</f>
        <v>0</v>
      </c>
    </row>
    <row r="338" spans="1:3" x14ac:dyDescent="0.25">
      <c r="A338" s="91">
        <f>Allgemeines!$E$24</f>
        <v>0</v>
      </c>
      <c r="B338" s="65" t="str">
        <f>Kredite!H34</f>
        <v>P3291</v>
      </c>
      <c r="C338" s="65">
        <f>VLOOKUP(B338,Kredite!$H$5:$I$41,2,0)</f>
        <v>0</v>
      </c>
    </row>
    <row r="339" spans="1:3" x14ac:dyDescent="0.25">
      <c r="A339" s="91">
        <f>Allgemeines!$E$24</f>
        <v>0</v>
      </c>
      <c r="B339" s="65" t="str">
        <f>Kredite!J34</f>
        <v>P3292</v>
      </c>
      <c r="C339" s="65">
        <f>VLOOKUP(B339,Kredite!$J$5:$K$41,2,0)</f>
        <v>0</v>
      </c>
    </row>
    <row r="340" spans="1:3" x14ac:dyDescent="0.25">
      <c r="A340" s="91">
        <f>Allgemeines!$E$24</f>
        <v>0</v>
      </c>
      <c r="B340" s="65" t="str">
        <f>Kredite!L34</f>
        <v>P3293</v>
      </c>
      <c r="C340" s="65">
        <f>VLOOKUP(B340,Kredite!$L$5:$M$41,2,0)</f>
        <v>0</v>
      </c>
    </row>
    <row r="341" spans="1:3" x14ac:dyDescent="0.25">
      <c r="A341" s="91">
        <f>Allgemeines!$E$24</f>
        <v>0</v>
      </c>
      <c r="B341" s="65" t="str">
        <f>Kredite!N34</f>
        <v>P3294</v>
      </c>
      <c r="C341" s="65">
        <f>VLOOKUP(B341,Kredite!$N$5:$O$41,2,0)</f>
        <v>0</v>
      </c>
    </row>
    <row r="342" spans="1:3" x14ac:dyDescent="0.25">
      <c r="A342" s="91">
        <f>Allgemeines!$E$24</f>
        <v>0</v>
      </c>
      <c r="B342" s="65" t="str">
        <f>Kredite!P34</f>
        <v>P3299</v>
      </c>
      <c r="C342" s="65">
        <f>VLOOKUP(B342,Kredite!$P$5:$Q$41,2,0)</f>
        <v>0</v>
      </c>
    </row>
    <row r="343" spans="1:3" x14ac:dyDescent="0.25">
      <c r="A343" s="91">
        <f>Allgemeines!$E$24</f>
        <v>0</v>
      </c>
      <c r="B343" s="65" t="str">
        <f>Kredite!F35</f>
        <v>P3300</v>
      </c>
      <c r="C343" s="65">
        <f>VLOOKUP(B343,Kredite!$F$5:$G$41,2,0)</f>
        <v>0</v>
      </c>
    </row>
    <row r="344" spans="1:3" x14ac:dyDescent="0.25">
      <c r="A344" s="91">
        <f>Allgemeines!$E$24</f>
        <v>0</v>
      </c>
      <c r="B344" s="65" t="str">
        <f>Kredite!H35</f>
        <v>P3301</v>
      </c>
      <c r="C344" s="65">
        <f>VLOOKUP(B344,Kredite!$H$5:$I$41,2,0)</f>
        <v>0</v>
      </c>
    </row>
    <row r="345" spans="1:3" x14ac:dyDescent="0.25">
      <c r="A345" s="91">
        <f>Allgemeines!$E$24</f>
        <v>0</v>
      </c>
      <c r="B345" s="65" t="str">
        <f>Kredite!J35</f>
        <v>P3302</v>
      </c>
      <c r="C345" s="65">
        <f>VLOOKUP(B345,Kredite!$J$5:$K$41,2,0)</f>
        <v>0</v>
      </c>
    </row>
    <row r="346" spans="1:3" x14ac:dyDescent="0.25">
      <c r="A346" s="91">
        <f>Allgemeines!$E$24</f>
        <v>0</v>
      </c>
      <c r="B346" s="65" t="str">
        <f>Kredite!L35</f>
        <v>P3303</v>
      </c>
      <c r="C346" s="65">
        <f>VLOOKUP(B346,Kredite!$L$5:$M$41,2,0)</f>
        <v>0</v>
      </c>
    </row>
    <row r="347" spans="1:3" x14ac:dyDescent="0.25">
      <c r="A347" s="91">
        <f>Allgemeines!$E$24</f>
        <v>0</v>
      </c>
      <c r="B347" s="65" t="str">
        <f>Kredite!N35</f>
        <v>P3304</v>
      </c>
      <c r="C347" s="65">
        <f>VLOOKUP(B347,Kredite!$N$5:$O$41,2,0)</f>
        <v>0</v>
      </c>
    </row>
    <row r="348" spans="1:3" x14ac:dyDescent="0.25">
      <c r="A348" s="91">
        <f>Allgemeines!$E$24</f>
        <v>0</v>
      </c>
      <c r="B348" s="65" t="str">
        <f>Kredite!P35</f>
        <v>P3309</v>
      </c>
      <c r="C348" s="65">
        <f>VLOOKUP(B348,Kredite!$P$5:$Q$41,2,0)</f>
        <v>0</v>
      </c>
    </row>
    <row r="349" spans="1:3" x14ac:dyDescent="0.25">
      <c r="A349" s="91">
        <f>Allgemeines!$E$24</f>
        <v>0</v>
      </c>
      <c r="B349" s="65" t="str">
        <f>Kredite!F36</f>
        <v>P3310</v>
      </c>
      <c r="C349" s="65">
        <f>VLOOKUP(B349,Kredite!$F$5:$G$41,2,0)</f>
        <v>0</v>
      </c>
    </row>
    <row r="350" spans="1:3" x14ac:dyDescent="0.25">
      <c r="A350" s="91">
        <f>Allgemeines!$E$24</f>
        <v>0</v>
      </c>
      <c r="B350" s="65" t="str">
        <f>Kredite!H36</f>
        <v>P3311</v>
      </c>
      <c r="C350" s="65">
        <f>VLOOKUP(B350,Kredite!$H$5:$I$41,2,0)</f>
        <v>0</v>
      </c>
    </row>
    <row r="351" spans="1:3" x14ac:dyDescent="0.25">
      <c r="A351" s="91">
        <f>Allgemeines!$E$24</f>
        <v>0</v>
      </c>
      <c r="B351" s="65" t="str">
        <f>Kredite!J36</f>
        <v>P3312</v>
      </c>
      <c r="C351" s="65">
        <f>VLOOKUP(B351,Kredite!$J$5:$K$41,2,0)</f>
        <v>0</v>
      </c>
    </row>
    <row r="352" spans="1:3" x14ac:dyDescent="0.25">
      <c r="A352" s="91">
        <f>Allgemeines!$E$24</f>
        <v>0</v>
      </c>
      <c r="B352" s="65" t="str">
        <f>Kredite!L36</f>
        <v>P3313</v>
      </c>
      <c r="C352" s="65">
        <f>VLOOKUP(B352,Kredite!$L$5:$M$41,2,0)</f>
        <v>0</v>
      </c>
    </row>
    <row r="353" spans="1:3" x14ac:dyDescent="0.25">
      <c r="A353" s="91">
        <f>Allgemeines!$E$24</f>
        <v>0</v>
      </c>
      <c r="B353" s="65" t="str">
        <f>Kredite!N36</f>
        <v>P3314</v>
      </c>
      <c r="C353" s="65">
        <f>VLOOKUP(B353,Kredite!$N$5:$O$41,2,0)</f>
        <v>0</v>
      </c>
    </row>
    <row r="354" spans="1:3" x14ac:dyDescent="0.25">
      <c r="A354" s="91">
        <f>Allgemeines!$E$24</f>
        <v>0</v>
      </c>
      <c r="B354" s="65" t="str">
        <f>Kredite!P36</f>
        <v>P3319</v>
      </c>
      <c r="C354" s="65">
        <f>VLOOKUP(B354,Kredite!$P$5:$Q$41,2,0)</f>
        <v>0</v>
      </c>
    </row>
    <row r="355" spans="1:3" x14ac:dyDescent="0.25">
      <c r="A355" s="91">
        <f>Allgemeines!$E$24</f>
        <v>0</v>
      </c>
      <c r="B355" s="65" t="str">
        <f>Kredite!F37</f>
        <v>P3320</v>
      </c>
      <c r="C355" s="65">
        <f>VLOOKUP(B355,Kredite!$F$5:$G$41,2,0)</f>
        <v>0</v>
      </c>
    </row>
    <row r="356" spans="1:3" x14ac:dyDescent="0.25">
      <c r="A356" s="91">
        <f>Allgemeines!$E$24</f>
        <v>0</v>
      </c>
      <c r="B356" s="65" t="str">
        <f>Kredite!H37</f>
        <v>P3321</v>
      </c>
      <c r="C356" s="65">
        <f>VLOOKUP(B356,Kredite!$H$5:$I$41,2,0)</f>
        <v>0</v>
      </c>
    </row>
    <row r="357" spans="1:3" x14ac:dyDescent="0.25">
      <c r="A357" s="91">
        <f>Allgemeines!$E$24</f>
        <v>0</v>
      </c>
      <c r="B357" s="65" t="str">
        <f>Kredite!J37</f>
        <v>P3322</v>
      </c>
      <c r="C357" s="65">
        <f>VLOOKUP(B357,Kredite!$J$5:$K$41,2,0)</f>
        <v>0</v>
      </c>
    </row>
    <row r="358" spans="1:3" x14ac:dyDescent="0.25">
      <c r="A358" s="91">
        <f>Allgemeines!$E$24</f>
        <v>0</v>
      </c>
      <c r="B358" s="65" t="str">
        <f>Kredite!L37</f>
        <v>P3323</v>
      </c>
      <c r="C358" s="65">
        <f>VLOOKUP(B358,Kredite!$L$5:$M$41,2,0)</f>
        <v>0</v>
      </c>
    </row>
    <row r="359" spans="1:3" x14ac:dyDescent="0.25">
      <c r="A359" s="91">
        <f>Allgemeines!$E$24</f>
        <v>0</v>
      </c>
      <c r="B359" s="65" t="str">
        <f>Kredite!N37</f>
        <v>P3324</v>
      </c>
      <c r="C359" s="65">
        <f>VLOOKUP(B359,Kredite!$N$5:$O$41,2,0)</f>
        <v>0</v>
      </c>
    </row>
    <row r="360" spans="1:3" x14ac:dyDescent="0.25">
      <c r="A360" s="91">
        <f>Allgemeines!$E$24</f>
        <v>0</v>
      </c>
      <c r="B360" s="65" t="str">
        <f>Kredite!P37</f>
        <v>P3329</v>
      </c>
      <c r="C360" s="65">
        <f>VLOOKUP(B360,Kredite!$P$5:$Q$41,2,0)</f>
        <v>0</v>
      </c>
    </row>
    <row r="361" spans="1:3" x14ac:dyDescent="0.25">
      <c r="A361" s="91">
        <f>Allgemeines!$E$24</f>
        <v>0</v>
      </c>
      <c r="B361" s="65" t="str">
        <f>Kredite!F38</f>
        <v>P3330</v>
      </c>
      <c r="C361" s="65">
        <f>VLOOKUP(B361,Kredite!$F$5:$G$41,2,0)</f>
        <v>0</v>
      </c>
    </row>
    <row r="362" spans="1:3" x14ac:dyDescent="0.25">
      <c r="A362" s="91">
        <f>Allgemeines!$E$24</f>
        <v>0</v>
      </c>
      <c r="B362" s="65" t="str">
        <f>Kredite!H38</f>
        <v>P3331</v>
      </c>
      <c r="C362" s="65">
        <f>VLOOKUP(B362,Kredite!$H$5:$I$41,2,0)</f>
        <v>0</v>
      </c>
    </row>
    <row r="363" spans="1:3" x14ac:dyDescent="0.25">
      <c r="A363" s="91">
        <f>Allgemeines!$E$24</f>
        <v>0</v>
      </c>
      <c r="B363" s="65" t="str">
        <f>Kredite!J38</f>
        <v>P3332</v>
      </c>
      <c r="C363" s="65">
        <f>VLOOKUP(B363,Kredite!$J$5:$K$41,2,0)</f>
        <v>0</v>
      </c>
    </row>
    <row r="364" spans="1:3" x14ac:dyDescent="0.25">
      <c r="A364" s="91">
        <f>Allgemeines!$E$24</f>
        <v>0</v>
      </c>
      <c r="B364" s="65" t="str">
        <f>Kredite!L38</f>
        <v>P3333</v>
      </c>
      <c r="C364" s="65">
        <f>VLOOKUP(B364,Kredite!$L$5:$M$41,2,0)</f>
        <v>0</v>
      </c>
    </row>
    <row r="365" spans="1:3" x14ac:dyDescent="0.25">
      <c r="A365" s="91">
        <f>Allgemeines!$E$24</f>
        <v>0</v>
      </c>
      <c r="B365" s="65" t="str">
        <f>Kredite!N38</f>
        <v>P3334</v>
      </c>
      <c r="C365" s="65">
        <f>VLOOKUP(B365,Kredite!$N$5:$O$41,2,0)</f>
        <v>0</v>
      </c>
    </row>
    <row r="366" spans="1:3" x14ac:dyDescent="0.25">
      <c r="A366" s="91">
        <f>Allgemeines!$E$24</f>
        <v>0</v>
      </c>
      <c r="B366" s="65" t="str">
        <f>Kredite!P38</f>
        <v>P3339</v>
      </c>
      <c r="C366" s="65">
        <f>VLOOKUP(B366,Kredite!$P$5:$Q$41,2,0)</f>
        <v>0</v>
      </c>
    </row>
    <row r="367" spans="1:3" x14ac:dyDescent="0.25">
      <c r="A367" s="91">
        <f>Allgemeines!$E$24</f>
        <v>0</v>
      </c>
      <c r="B367" s="65" t="str">
        <f>Kredite!F39</f>
        <v>P3340</v>
      </c>
      <c r="C367" s="65">
        <f>VLOOKUP(B367,Kredite!$F$5:$G$41,2,0)</f>
        <v>0</v>
      </c>
    </row>
    <row r="368" spans="1:3" x14ac:dyDescent="0.25">
      <c r="A368" s="91">
        <f>Allgemeines!$E$24</f>
        <v>0</v>
      </c>
      <c r="B368" s="65" t="str">
        <f>Kredite!H39</f>
        <v>P3341</v>
      </c>
      <c r="C368" s="65">
        <f>VLOOKUP(B368,Kredite!$H$5:$I$41,2,0)</f>
        <v>0</v>
      </c>
    </row>
    <row r="369" spans="1:3" x14ac:dyDescent="0.25">
      <c r="A369" s="91">
        <f>Allgemeines!$E$24</f>
        <v>0</v>
      </c>
      <c r="B369" s="65" t="str">
        <f>Kredite!J39</f>
        <v>P3342</v>
      </c>
      <c r="C369" s="65">
        <f>VLOOKUP(B369,Kredite!$J$5:$K$41,2,0)</f>
        <v>0</v>
      </c>
    </row>
    <row r="370" spans="1:3" x14ac:dyDescent="0.25">
      <c r="A370" s="91">
        <f>Allgemeines!$E$24</f>
        <v>0</v>
      </c>
      <c r="B370" s="65" t="str">
        <f>Kredite!L39</f>
        <v>P3343</v>
      </c>
      <c r="C370" s="65">
        <f>VLOOKUP(B370,Kredite!$L$5:$M$41,2,0)</f>
        <v>0</v>
      </c>
    </row>
    <row r="371" spans="1:3" x14ac:dyDescent="0.25">
      <c r="A371" s="91">
        <f>Allgemeines!$E$24</f>
        <v>0</v>
      </c>
      <c r="B371" s="65" t="str">
        <f>Kredite!N39</f>
        <v>P3344</v>
      </c>
      <c r="C371" s="65">
        <f>VLOOKUP(B371,Kredite!$N$5:$O$41,2,0)</f>
        <v>0</v>
      </c>
    </row>
    <row r="372" spans="1:3" x14ac:dyDescent="0.25">
      <c r="A372" s="91">
        <f>Allgemeines!$E$24</f>
        <v>0</v>
      </c>
      <c r="B372" s="65" t="str">
        <f>Kredite!P39</f>
        <v>P3349</v>
      </c>
      <c r="C372" s="65">
        <f>VLOOKUP(B372,Kredite!$P$5:$Q$41,2,0)</f>
        <v>0</v>
      </c>
    </row>
    <row r="373" spans="1:3" x14ac:dyDescent="0.25">
      <c r="A373" s="91">
        <f>Allgemeines!$E$24</f>
        <v>0</v>
      </c>
      <c r="B373" s="65" t="str">
        <f>Kredite!F40</f>
        <v>P3350</v>
      </c>
      <c r="C373" s="65">
        <f>VLOOKUP(B373,Kredite!$F$5:$G$41,2,0)</f>
        <v>0</v>
      </c>
    </row>
    <row r="374" spans="1:3" x14ac:dyDescent="0.25">
      <c r="A374" s="91">
        <f>Allgemeines!$E$24</f>
        <v>0</v>
      </c>
      <c r="B374" s="65" t="str">
        <f>Kredite!H40</f>
        <v>P3351</v>
      </c>
      <c r="C374" s="65">
        <f>VLOOKUP(B374,Kredite!$H$5:$I$41,2,0)</f>
        <v>0</v>
      </c>
    </row>
    <row r="375" spans="1:3" x14ac:dyDescent="0.25">
      <c r="A375" s="91">
        <f>Allgemeines!$E$24</f>
        <v>0</v>
      </c>
      <c r="B375" s="65" t="str">
        <f>Kredite!J40</f>
        <v>P3352</v>
      </c>
      <c r="C375" s="65">
        <f>VLOOKUP(B375,Kredite!$J$5:$K$41,2,0)</f>
        <v>0</v>
      </c>
    </row>
    <row r="376" spans="1:3" x14ac:dyDescent="0.25">
      <c r="A376" s="91">
        <f>Allgemeines!$E$24</f>
        <v>0</v>
      </c>
      <c r="B376" s="65" t="str">
        <f>Kredite!L40</f>
        <v>P3353</v>
      </c>
      <c r="C376" s="65">
        <f>VLOOKUP(B376,Kredite!$L$5:$M$41,2,0)</f>
        <v>0</v>
      </c>
    </row>
    <row r="377" spans="1:3" x14ac:dyDescent="0.25">
      <c r="A377" s="91">
        <f>Allgemeines!$E$24</f>
        <v>0</v>
      </c>
      <c r="B377" s="65" t="str">
        <f>Kredite!N40</f>
        <v>P3354</v>
      </c>
      <c r="C377" s="65">
        <f>VLOOKUP(B377,Kredite!$N$5:$O$41,2,0)</f>
        <v>0</v>
      </c>
    </row>
    <row r="378" spans="1:3" x14ac:dyDescent="0.25">
      <c r="A378" s="91">
        <f>Allgemeines!$E$24</f>
        <v>0</v>
      </c>
      <c r="B378" s="65" t="str">
        <f>Kredite!P40</f>
        <v>P3359</v>
      </c>
      <c r="C378" s="65">
        <f>VLOOKUP(B378,Kredite!$P$5:$Q$41,2,0)</f>
        <v>0</v>
      </c>
    </row>
    <row r="379" spans="1:3" ht="14.25" customHeight="1" x14ac:dyDescent="0.25">
      <c r="A379" s="91">
        <f>Allgemeines!$E$24</f>
        <v>0</v>
      </c>
      <c r="B379" s="65" t="str">
        <f>'Weitere Verpflichtungen'!$E$5</f>
        <v>P5000</v>
      </c>
      <c r="C379" s="65">
        <f>VLOOKUP(B379,'Weitere Verpflichtungen'!$E$5:$F$9,2,0)</f>
        <v>0</v>
      </c>
    </row>
    <row r="380" spans="1:3" s="65" customFormat="1" ht="14.25" customHeight="1" x14ac:dyDescent="0.25">
      <c r="A380" s="91">
        <f>Allgemeines!$E$24</f>
        <v>0</v>
      </c>
      <c r="B380" s="65" t="str">
        <f>'Weitere Verpflichtungen'!$H$5</f>
        <v>P5009</v>
      </c>
      <c r="C380" s="65">
        <f>VLOOKUP(B380,'Weitere Verpflichtungen'!$H$5:$I$9,2,0)</f>
        <v>0</v>
      </c>
    </row>
    <row r="381" spans="1:3" s="65" customFormat="1" ht="14.25" customHeight="1" x14ac:dyDescent="0.25">
      <c r="A381" s="91">
        <f>Allgemeines!$E$24</f>
        <v>0</v>
      </c>
      <c r="B381" s="65" t="str">
        <f>'Weitere Verpflichtungen'!$E$6</f>
        <v>P5020</v>
      </c>
      <c r="C381" s="65">
        <f>VLOOKUP(B381,'Weitere Verpflichtungen'!$E$5:$F$9,2,0)</f>
        <v>0</v>
      </c>
    </row>
    <row r="382" spans="1:3" s="65" customFormat="1" ht="14.25" customHeight="1" x14ac:dyDescent="0.25">
      <c r="A382" s="91">
        <f>Allgemeines!$E$24</f>
        <v>0</v>
      </c>
      <c r="B382" s="65" t="str">
        <f>'Weitere Verpflichtungen'!$H$6</f>
        <v>P5029</v>
      </c>
      <c r="C382" s="65">
        <f>VLOOKUP(B382,'Weitere Verpflichtungen'!$H$5:$I$9,2,0)</f>
        <v>0</v>
      </c>
    </row>
    <row r="383" spans="1:3" s="65" customFormat="1" ht="14.25" customHeight="1" x14ac:dyDescent="0.25">
      <c r="A383" s="91">
        <f>Allgemeines!$E$24</f>
        <v>0</v>
      </c>
      <c r="B383" s="65" t="str">
        <f>'Weitere Verpflichtungen'!$E$7</f>
        <v>P5100</v>
      </c>
      <c r="C383" s="65">
        <f>VLOOKUP(B383,'Weitere Verpflichtungen'!$E$5:$F$9,2,0)</f>
        <v>0</v>
      </c>
    </row>
    <row r="384" spans="1:3" ht="14.25" customHeight="1" x14ac:dyDescent="0.25">
      <c r="A384" s="91">
        <f>Allgemeines!$E$24</f>
        <v>0</v>
      </c>
      <c r="B384" s="65" t="str">
        <f>'Weitere Verpflichtungen'!$H$7</f>
        <v>P5109</v>
      </c>
      <c r="C384" s="65">
        <f>VLOOKUP(B384,'Weitere Verpflichtungen'!$H$5:$I$9,2,0)</f>
        <v>0</v>
      </c>
    </row>
    <row r="385" spans="1:3" ht="14.25" customHeight="1" x14ac:dyDescent="0.25">
      <c r="A385" s="91">
        <f>Allgemeines!$E$24</f>
        <v>0</v>
      </c>
      <c r="B385" s="65" t="str">
        <f>'Weitere Verpflichtungen'!$E$8</f>
        <v>P5200</v>
      </c>
      <c r="C385" s="65">
        <f>VLOOKUP(B385,'Weitere Verpflichtungen'!$E$5:$F$9,2,0)</f>
        <v>0</v>
      </c>
    </row>
    <row r="386" spans="1:3" ht="14.25" customHeight="1" x14ac:dyDescent="0.25">
      <c r="A386" s="91">
        <f>Allgemeines!$E$24</f>
        <v>0</v>
      </c>
      <c r="B386" s="65" t="str">
        <f>'Weitere Verpflichtungen'!$H$8</f>
        <v>P5209</v>
      </c>
      <c r="C386" s="65">
        <f>VLOOKUP(B386,'Weitere Verpflichtungen'!$H$5:$I$9,2,0)</f>
        <v>0</v>
      </c>
    </row>
    <row r="387" spans="1:3" ht="14.25" customHeight="1" x14ac:dyDescent="0.25">
      <c r="A387" s="91">
        <f>Allgemeines!$E$24</f>
        <v>0</v>
      </c>
      <c r="B387" s="65" t="str">
        <f>'Weitere Verpflichtungen'!$E$9</f>
        <v>P5030</v>
      </c>
      <c r="C387" s="65">
        <f>VLOOKUP(B387,'Weitere Verpflichtungen'!$E$5:$F$9,2,0)</f>
        <v>0</v>
      </c>
    </row>
    <row r="388" spans="1:3" ht="14.25" customHeight="1" x14ac:dyDescent="0.25">
      <c r="A388" s="91">
        <f>Allgemeines!$E$24</f>
        <v>0</v>
      </c>
      <c r="B388" s="65" t="str">
        <f>'Weitere Verpflichtungen'!$H$9</f>
        <v>P5039</v>
      </c>
      <c r="C388" s="65">
        <f>VLOOKUP(B388,'Weitere Verpflichtungen'!$H$5:$I$9,2,0)</f>
        <v>0</v>
      </c>
    </row>
    <row r="389" spans="1:3" ht="14.25" customHeight="1" x14ac:dyDescent="0.25">
      <c r="A389" s="91">
        <f>Allgemeines!$E$24</f>
        <v>0</v>
      </c>
      <c r="B389" s="65" t="str">
        <f>'Weitere Verpflichtungen'!$E$14</f>
        <v>P6000</v>
      </c>
      <c r="C389" s="65">
        <f>VLOOKUP(B389,'Weitere Verpflichtungen'!$E$14:$F$18,2,0)</f>
        <v>0</v>
      </c>
    </row>
    <row r="390" spans="1:3" ht="14.25" customHeight="1" x14ac:dyDescent="0.25">
      <c r="A390" s="91">
        <f>Allgemeines!$E$24</f>
        <v>0</v>
      </c>
      <c r="B390" s="65" t="str">
        <f>'Weitere Verpflichtungen'!$H$14</f>
        <v>P6009</v>
      </c>
      <c r="C390" s="65">
        <f>VLOOKUP(B390,'Weitere Verpflichtungen'!$H$14:$I$18,2,0)</f>
        <v>0</v>
      </c>
    </row>
    <row r="391" spans="1:3" ht="14.25" customHeight="1" x14ac:dyDescent="0.25">
      <c r="A391" s="91">
        <f>Allgemeines!$E$24</f>
        <v>0</v>
      </c>
      <c r="B391" s="65" t="str">
        <f>'Weitere Verpflichtungen'!$E$15</f>
        <v>P6010</v>
      </c>
      <c r="C391" s="65">
        <f>VLOOKUP(B391,'Weitere Verpflichtungen'!$E$14:$F$18,2,0)</f>
        <v>0</v>
      </c>
    </row>
    <row r="392" spans="1:3" ht="14.25" customHeight="1" x14ac:dyDescent="0.25">
      <c r="A392" s="91">
        <f>Allgemeines!$E$24</f>
        <v>0</v>
      </c>
      <c r="B392" s="65" t="str">
        <f>'Weitere Verpflichtungen'!$H$15</f>
        <v>P6019</v>
      </c>
      <c r="C392" s="65">
        <f>VLOOKUP(B392,'Weitere Verpflichtungen'!$H$14:$I$18,2,0)</f>
        <v>0</v>
      </c>
    </row>
    <row r="393" spans="1:3" ht="14.25" customHeight="1" x14ac:dyDescent="0.25">
      <c r="A393" s="91">
        <f>Allgemeines!$E$24</f>
        <v>0</v>
      </c>
      <c r="B393" s="65" t="str">
        <f>'Weitere Verpflichtungen'!$E$16</f>
        <v>P6020</v>
      </c>
      <c r="C393" s="65">
        <f>VLOOKUP(B393,'Weitere Verpflichtungen'!$E$14:$F$18,2,0)</f>
        <v>0</v>
      </c>
    </row>
    <row r="394" spans="1:3" ht="14.25" customHeight="1" x14ac:dyDescent="0.25">
      <c r="A394" s="91">
        <f>Allgemeines!$E$24</f>
        <v>0</v>
      </c>
      <c r="B394" s="65" t="str">
        <f>'Weitere Verpflichtungen'!$H$16</f>
        <v>P6029</v>
      </c>
      <c r="C394" s="65">
        <f>VLOOKUP(B394,'Weitere Verpflichtungen'!$H$14:$I$18,2,0)</f>
        <v>0</v>
      </c>
    </row>
    <row r="395" spans="1:3" ht="14.25" customHeight="1" x14ac:dyDescent="0.25">
      <c r="A395" s="91">
        <f>Allgemeines!$E$24</f>
        <v>0</v>
      </c>
      <c r="B395" s="65" t="str">
        <f>'Weitere Verpflichtungen'!$E$17</f>
        <v>P6030</v>
      </c>
      <c r="C395" s="65">
        <f>VLOOKUP(B395,'Weitere Verpflichtungen'!$E$14:$F$18,2,0)</f>
        <v>0</v>
      </c>
    </row>
    <row r="396" spans="1:3" ht="14.25" customHeight="1" x14ac:dyDescent="0.25">
      <c r="A396" s="91">
        <f>Allgemeines!$E$24</f>
        <v>0</v>
      </c>
      <c r="B396" s="65" t="str">
        <f>'Weitere Verpflichtungen'!$H$17</f>
        <v>P6039</v>
      </c>
      <c r="C396" s="65">
        <f>VLOOKUP(B396,'Weitere Verpflichtungen'!$H$14:$I$18,2,0)</f>
        <v>0</v>
      </c>
    </row>
    <row r="397" spans="1:3" ht="14.25" customHeight="1" x14ac:dyDescent="0.25">
      <c r="A397" s="91">
        <f>Allgemeines!$E$24</f>
        <v>0</v>
      </c>
      <c r="B397" s="65" t="str">
        <f>'Weitere Verpflichtungen'!$E$18</f>
        <v>P6040</v>
      </c>
      <c r="C397" s="65">
        <f>VLOOKUP(B397,'Weitere Verpflichtungen'!$E$14:$F$18,2,0)</f>
        <v>0</v>
      </c>
    </row>
    <row r="398" spans="1:3" ht="14.25" customHeight="1" x14ac:dyDescent="0.25">
      <c r="A398" s="91">
        <f>Allgemeines!$E$24</f>
        <v>0</v>
      </c>
      <c r="B398" s="65" t="str">
        <f>'Weitere Verpflichtungen'!$H$18</f>
        <v>P6049</v>
      </c>
      <c r="C398" s="65">
        <f>VLOOKUP(B398,'Weitere Verpflichtungen'!$H$14:$I$18,2,0)</f>
        <v>0</v>
      </c>
    </row>
    <row r="399" spans="1:3" ht="14.25" customHeight="1" x14ac:dyDescent="0.25">
      <c r="A399" s="91">
        <f>Allgemeines!$E$24</f>
        <v>0</v>
      </c>
      <c r="B399" s="65" t="str">
        <f>'Weitere Verpflichtungen'!$E$26</f>
        <v>P6060</v>
      </c>
      <c r="C399" s="65">
        <f>VLOOKUP(B399,'Weitere Verpflichtungen'!$E$26:$F$27,2,0)</f>
        <v>0</v>
      </c>
    </row>
    <row r="400" spans="1:3" ht="14.25" customHeight="1" x14ac:dyDescent="0.25">
      <c r="A400" s="91">
        <f>Allgemeines!$E$24</f>
        <v>0</v>
      </c>
      <c r="B400" s="65" t="str">
        <f>'Weitere Verpflichtungen'!$H$26</f>
        <v>P6069</v>
      </c>
      <c r="C400" s="65">
        <f>VLOOKUP(B400,'Weitere Verpflichtungen'!$H$26:$I$27,2,0)</f>
        <v>0</v>
      </c>
    </row>
    <row r="401" spans="1:3" ht="14.25" customHeight="1" x14ac:dyDescent="0.25">
      <c r="A401" s="91">
        <f>Allgemeines!$E$24</f>
        <v>0</v>
      </c>
      <c r="B401" s="65" t="str">
        <f>'Weitere Verpflichtungen'!$E$27</f>
        <v>P6070</v>
      </c>
      <c r="C401" s="65">
        <f>VLOOKUP(B401,'Weitere Verpflichtungen'!$E$26:$F$27,2,0)</f>
        <v>0</v>
      </c>
    </row>
    <row r="402" spans="1:3" ht="14.25" customHeight="1" x14ac:dyDescent="0.25">
      <c r="A402" s="91">
        <f>Allgemeines!$E$24</f>
        <v>0</v>
      </c>
      <c r="B402" s="65" t="str">
        <f>'Weitere Verpflichtungen'!$H$27</f>
        <v>P6079</v>
      </c>
      <c r="C402" s="65">
        <f>VLOOKUP(B402,'Weitere Verpflichtungen'!$H$26:$I$27,2,0)</f>
        <v>0</v>
      </c>
    </row>
    <row r="403" spans="1:3" ht="14.25" customHeight="1" x14ac:dyDescent="0.25">
      <c r="A403" s="91">
        <f>Allgemeines!$E$24</f>
        <v>0</v>
      </c>
      <c r="B403" s="65" t="str">
        <f>'Weitere Verpflichtungen'!$E$32</f>
        <v>P6080</v>
      </c>
      <c r="C403" s="65">
        <f>VLOOKUP(B403,'Weitere Verpflichtungen'!$E$32:$F$33,2,0)</f>
        <v>0</v>
      </c>
    </row>
    <row r="404" spans="1:3" ht="14.25" customHeight="1" x14ac:dyDescent="0.25">
      <c r="A404" s="91">
        <f>Allgemeines!$E$24</f>
        <v>0</v>
      </c>
      <c r="B404" s="65" t="str">
        <f>'Weitere Verpflichtungen'!$H$32</f>
        <v>P6081</v>
      </c>
      <c r="C404" s="65">
        <f>VLOOKUP(B404,'Weitere Verpflichtungen'!$H$32:$I$33,2,0)</f>
        <v>0</v>
      </c>
    </row>
    <row r="405" spans="1:3" ht="14.25" customHeight="1" x14ac:dyDescent="0.25">
      <c r="A405" s="91">
        <f>Allgemeines!$E$24</f>
        <v>0</v>
      </c>
      <c r="B405" s="65" t="str">
        <f>'Weitere Verpflichtungen'!$K$32</f>
        <v>P6089</v>
      </c>
      <c r="C405" s="65">
        <f>VLOOKUP(B405,'Weitere Verpflichtungen'!$K$32:$L$33,2,0)</f>
        <v>0</v>
      </c>
    </row>
    <row r="406" spans="1:3" ht="14.25" customHeight="1" x14ac:dyDescent="0.25">
      <c r="A406" s="91">
        <f>Allgemeines!$E$24</f>
        <v>0</v>
      </c>
      <c r="B406" s="65" t="str">
        <f>'Weitere Verpflichtungen'!$E$33</f>
        <v>P6090</v>
      </c>
      <c r="C406" s="65">
        <f>VLOOKUP(B406,'Weitere Verpflichtungen'!$E$32:$F$33,2,0)</f>
        <v>0</v>
      </c>
    </row>
    <row r="407" spans="1:3" ht="14.25" customHeight="1" x14ac:dyDescent="0.25">
      <c r="A407" s="91">
        <f>Allgemeines!$E$24</f>
        <v>0</v>
      </c>
      <c r="B407" s="65" t="str">
        <f>'Weitere Verpflichtungen'!$H$33</f>
        <v>P6091</v>
      </c>
      <c r="C407" s="65">
        <f>VLOOKUP(B407,'Weitere Verpflichtungen'!$H$32:$I$33,2,0)</f>
        <v>0</v>
      </c>
    </row>
    <row r="408" spans="1:3" ht="14.25" customHeight="1" x14ac:dyDescent="0.25">
      <c r="A408" s="91">
        <f>Allgemeines!$E$24</f>
        <v>0</v>
      </c>
      <c r="B408" s="65" t="str">
        <f>'Weitere Verpflichtungen'!$K$33</f>
        <v>P6099</v>
      </c>
      <c r="C408" s="65">
        <f>VLOOKUP(B408,'Weitere Verpflichtungen'!$K$32:$L$33,2,0)</f>
        <v>0</v>
      </c>
    </row>
    <row r="409" spans="1:3" ht="14.25" customHeight="1" x14ac:dyDescent="0.25">
      <c r="A409" s="91">
        <f>Allgemeines!$E$24</f>
        <v>0</v>
      </c>
      <c r="B409" s="65" t="str">
        <f>'Weitere Verpflichtungen'!$E$37</f>
        <v>P7910</v>
      </c>
      <c r="C409" s="65">
        <f>VLOOKUP(B409,'Weitere Verpflichtungen'!$E$37:$F$40,2,0)</f>
        <v>0</v>
      </c>
    </row>
    <row r="410" spans="1:3" ht="14.25" customHeight="1" x14ac:dyDescent="0.25">
      <c r="A410" s="91">
        <f>Allgemeines!$E$24</f>
        <v>0</v>
      </c>
      <c r="B410" s="65" t="str">
        <f>'Weitere Verpflichtungen'!$H$37</f>
        <v>P7919</v>
      </c>
      <c r="C410" s="65">
        <f>VLOOKUP(B410,'Weitere Verpflichtungen'!$H$37:$I$40,2,0)</f>
        <v>0</v>
      </c>
    </row>
    <row r="411" spans="1:3" ht="14.25" customHeight="1" x14ac:dyDescent="0.25">
      <c r="A411" s="91">
        <f>Allgemeines!$E$24</f>
        <v>0</v>
      </c>
      <c r="B411" s="65" t="str">
        <f>'Weitere Verpflichtungen'!$E$38</f>
        <v>P7950</v>
      </c>
      <c r="C411" s="65">
        <f>VLOOKUP(B411,'Weitere Verpflichtungen'!$E$37:$F$40,2,0)</f>
        <v>0</v>
      </c>
    </row>
    <row r="412" spans="1:3" ht="14.25" customHeight="1" x14ac:dyDescent="0.25">
      <c r="A412" s="91">
        <f>Allgemeines!$E$24</f>
        <v>0</v>
      </c>
      <c r="B412" s="65" t="str">
        <f>'Weitere Verpflichtungen'!$H$38</f>
        <v>P7959</v>
      </c>
      <c r="C412" s="65">
        <f>VLOOKUP(B412,'Weitere Verpflichtungen'!$H$37:$I$40,2,0)</f>
        <v>0</v>
      </c>
    </row>
    <row r="413" spans="1:3" ht="14.25" customHeight="1" x14ac:dyDescent="0.25">
      <c r="A413" s="91">
        <f>Allgemeines!$E$24</f>
        <v>0</v>
      </c>
      <c r="B413" s="65" t="str">
        <f>'Weitere Verpflichtungen'!$E$39</f>
        <v>P7930</v>
      </c>
      <c r="C413" s="65">
        <f>VLOOKUP(B413,'Weitere Verpflichtungen'!$E$37:$F$40,2,0)</f>
        <v>0</v>
      </c>
    </row>
    <row r="414" spans="1:3" ht="14.25" customHeight="1" x14ac:dyDescent="0.25">
      <c r="A414" s="91">
        <f>Allgemeines!$E$24</f>
        <v>0</v>
      </c>
      <c r="B414" s="65" t="str">
        <f>'Weitere Verpflichtungen'!$H$39</f>
        <v>P7939</v>
      </c>
      <c r="C414" s="65">
        <f>VLOOKUP(B414,'Weitere Verpflichtungen'!$H$37:$I$40,2,0)</f>
        <v>0</v>
      </c>
    </row>
    <row r="415" spans="1:3" ht="14.25" customHeight="1" x14ac:dyDescent="0.25">
      <c r="A415" s="91">
        <f>Allgemeines!$E$24</f>
        <v>0</v>
      </c>
      <c r="B415" s="65" t="str">
        <f>'Weitere Verpflichtungen'!$E$40</f>
        <v>P7940</v>
      </c>
      <c r="C415" s="65">
        <f>VLOOKUP(B415,'Weitere Verpflichtungen'!$E$37:$F$40,2,0)</f>
        <v>0</v>
      </c>
    </row>
    <row r="416" spans="1:3" ht="14.25" customHeight="1" x14ac:dyDescent="0.25">
      <c r="A416" s="91">
        <f>Allgemeines!$E$24</f>
        <v>0</v>
      </c>
      <c r="B416" s="65" t="str">
        <f>'Weitere Verpflichtungen'!$H$40</f>
        <v>P7949</v>
      </c>
      <c r="C416" s="65">
        <f>VLOOKUP(B416,'Weitere Verpflichtungen'!$H$37:$I$40,2,0)</f>
        <v>0</v>
      </c>
    </row>
    <row r="417" spans="1:3" ht="14.25" customHeight="1" x14ac:dyDescent="0.25">
      <c r="A417" s="91">
        <f>Allgemeines!$E$24</f>
        <v>0</v>
      </c>
      <c r="B417" s="65" t="str">
        <f>Schuldenübernahmen!D3</f>
        <v>P4109</v>
      </c>
      <c r="C417" s="65">
        <f>VLOOKUP(B417,Schuldenübernahmen!$D$3:$E$12,2,0)</f>
        <v>0</v>
      </c>
    </row>
    <row r="418" spans="1:3" ht="14.25" customHeight="1" x14ac:dyDescent="0.25">
      <c r="A418" s="91">
        <f>Allgemeines!$E$24</f>
        <v>0</v>
      </c>
      <c r="B418" s="65" t="str">
        <f>Schuldenübernahmen!F3</f>
        <v>P4209</v>
      </c>
      <c r="C418" s="65">
        <f>VLOOKUP(B418,Schuldenübernahmen!$F$3:$G$12,2,0)</f>
        <v>0</v>
      </c>
    </row>
    <row r="419" spans="1:3" ht="14.25" customHeight="1" x14ac:dyDescent="0.25">
      <c r="A419" s="91">
        <f>Allgemeines!$E$24</f>
        <v>0</v>
      </c>
      <c r="B419" s="65" t="str">
        <f>Schuldenübernahmen!H3</f>
        <v>P4309</v>
      </c>
      <c r="C419" s="65">
        <f>VLOOKUP(B419,Schuldenübernahmen!$H$3:$I$12,2,0)</f>
        <v>0</v>
      </c>
    </row>
    <row r="420" spans="1:3" ht="14.25" customHeight="1" x14ac:dyDescent="0.25">
      <c r="A420" s="91">
        <f>Allgemeines!$E$24</f>
        <v>0</v>
      </c>
      <c r="B420" s="65" t="str">
        <f>Schuldenübernahmen!D4</f>
        <v>P4119</v>
      </c>
      <c r="C420" s="65">
        <f>VLOOKUP(B420,Schuldenübernahmen!$D$3:$E$12,2,0)</f>
        <v>0</v>
      </c>
    </row>
    <row r="421" spans="1:3" ht="14.25" customHeight="1" x14ac:dyDescent="0.25">
      <c r="A421" s="91">
        <f>Allgemeines!$E$24</f>
        <v>0</v>
      </c>
      <c r="B421" s="65" t="str">
        <f>Schuldenübernahmen!F4</f>
        <v>P4219</v>
      </c>
      <c r="C421" s="65">
        <f>VLOOKUP(B421,Schuldenübernahmen!$F$3:$G$12,2,0)</f>
        <v>0</v>
      </c>
    </row>
    <row r="422" spans="1:3" ht="14.25" customHeight="1" x14ac:dyDescent="0.25">
      <c r="A422" s="91">
        <f>Allgemeines!$E$24</f>
        <v>0</v>
      </c>
      <c r="B422" s="65" t="str">
        <f>Schuldenübernahmen!H4</f>
        <v>P4319</v>
      </c>
      <c r="C422" s="65">
        <f>VLOOKUP(B422,Schuldenübernahmen!$H$3:$I$12,2,0)</f>
        <v>0</v>
      </c>
    </row>
    <row r="423" spans="1:3" ht="14.25" customHeight="1" x14ac:dyDescent="0.25">
      <c r="A423" s="91">
        <f>Allgemeines!$E$24</f>
        <v>0</v>
      </c>
      <c r="B423" s="65" t="str">
        <f>Schuldenübernahmen!D5</f>
        <v>P4129</v>
      </c>
      <c r="C423" s="65">
        <f>VLOOKUP(B423,Schuldenübernahmen!$D$3:$E$12,2,0)</f>
        <v>0</v>
      </c>
    </row>
    <row r="424" spans="1:3" ht="14.25" customHeight="1" x14ac:dyDescent="0.25">
      <c r="A424" s="91">
        <f>Allgemeines!$E$24</f>
        <v>0</v>
      </c>
      <c r="B424" s="65" t="str">
        <f>Schuldenübernahmen!F5</f>
        <v>P4229</v>
      </c>
      <c r="C424" s="65">
        <f>VLOOKUP(B424,Schuldenübernahmen!$F$3:$G$12,2,0)</f>
        <v>0</v>
      </c>
    </row>
    <row r="425" spans="1:3" ht="14.25" customHeight="1" x14ac:dyDescent="0.25">
      <c r="A425" s="91">
        <f>Allgemeines!$E$24</f>
        <v>0</v>
      </c>
      <c r="B425" s="65" t="str">
        <f>Schuldenübernahmen!H5</f>
        <v>P4329</v>
      </c>
      <c r="C425" s="65">
        <f>VLOOKUP(B425,Schuldenübernahmen!$H$3:$I$12,2,0)</f>
        <v>0</v>
      </c>
    </row>
    <row r="426" spans="1:3" ht="14.25" customHeight="1" x14ac:dyDescent="0.25">
      <c r="A426" s="91">
        <f>Allgemeines!$E$24</f>
        <v>0</v>
      </c>
      <c r="B426" s="65" t="str">
        <f>Schuldenübernahmen!D6</f>
        <v>P4139</v>
      </c>
      <c r="C426" s="65">
        <f>VLOOKUP(B426,Schuldenübernahmen!$D$3:$E$12,2,0)</f>
        <v>0</v>
      </c>
    </row>
    <row r="427" spans="1:3" ht="14.25" customHeight="1" x14ac:dyDescent="0.25">
      <c r="A427" s="91">
        <f>Allgemeines!$E$24</f>
        <v>0</v>
      </c>
      <c r="B427" s="65" t="str">
        <f>Schuldenübernahmen!F6</f>
        <v>P4239</v>
      </c>
      <c r="C427" s="65">
        <f>VLOOKUP(B427,Schuldenübernahmen!$F$3:$G$12,2,0)</f>
        <v>0</v>
      </c>
    </row>
    <row r="428" spans="1:3" ht="14.25" customHeight="1" x14ac:dyDescent="0.25">
      <c r="A428" s="91">
        <f>Allgemeines!$E$24</f>
        <v>0</v>
      </c>
      <c r="B428" s="65" t="str">
        <f>Schuldenübernahmen!H6</f>
        <v>P4339</v>
      </c>
      <c r="C428" s="65">
        <f>VLOOKUP(B428,Schuldenübernahmen!$H$3:$I$12,2,0)</f>
        <v>0</v>
      </c>
    </row>
    <row r="429" spans="1:3" ht="14.25" customHeight="1" x14ac:dyDescent="0.25">
      <c r="A429" s="91">
        <f>Allgemeines!$E$24</f>
        <v>0</v>
      </c>
      <c r="B429" s="65" t="str">
        <f>Schuldenübernahmen!D7</f>
        <v>P4149</v>
      </c>
      <c r="C429" s="65">
        <f>VLOOKUP(B429,Schuldenübernahmen!$D$3:$E$12,2,0)</f>
        <v>0</v>
      </c>
    </row>
    <row r="430" spans="1:3" ht="14.25" customHeight="1" x14ac:dyDescent="0.25">
      <c r="A430" s="91">
        <f>Allgemeines!$E$24</f>
        <v>0</v>
      </c>
      <c r="B430" s="65" t="str">
        <f>Schuldenübernahmen!F7</f>
        <v>P4249</v>
      </c>
      <c r="C430" s="65">
        <f>VLOOKUP(B430,Schuldenübernahmen!$F$3:$G$12,2,0)</f>
        <v>0</v>
      </c>
    </row>
    <row r="431" spans="1:3" ht="14.25" customHeight="1" x14ac:dyDescent="0.25">
      <c r="A431" s="91">
        <f>Allgemeines!$E$24</f>
        <v>0</v>
      </c>
      <c r="B431" s="65" t="str">
        <f>Schuldenübernahmen!H7</f>
        <v>P4349</v>
      </c>
      <c r="C431" s="65">
        <f>VLOOKUP(B431,Schuldenübernahmen!$H$3:$I$12,2,0)</f>
        <v>0</v>
      </c>
    </row>
    <row r="432" spans="1:3" ht="14.25" customHeight="1" x14ac:dyDescent="0.25">
      <c r="A432" s="91">
        <f>Allgemeines!$E$24</f>
        <v>0</v>
      </c>
      <c r="B432" s="65" t="str">
        <f>Schuldenübernahmen!D8</f>
        <v>P4159</v>
      </c>
      <c r="C432" s="65">
        <f>VLOOKUP(B432,Schuldenübernahmen!$D$3:$E$12,2,0)</f>
        <v>0</v>
      </c>
    </row>
    <row r="433" spans="1:3" ht="14.25" customHeight="1" x14ac:dyDescent="0.25">
      <c r="A433" s="91">
        <f>Allgemeines!$E$24</f>
        <v>0</v>
      </c>
      <c r="B433" s="65" t="str">
        <f>Schuldenübernahmen!F8</f>
        <v>P4259</v>
      </c>
      <c r="C433" s="65">
        <f>VLOOKUP(B433,Schuldenübernahmen!$F$3:$G$12,2,0)</f>
        <v>0</v>
      </c>
    </row>
    <row r="434" spans="1:3" ht="14.25" customHeight="1" x14ac:dyDescent="0.25">
      <c r="A434" s="91">
        <f>Allgemeines!$E$24</f>
        <v>0</v>
      </c>
      <c r="B434" s="65" t="str">
        <f>Schuldenübernahmen!H8</f>
        <v>P4359</v>
      </c>
      <c r="C434" s="65">
        <f>VLOOKUP(B434,Schuldenübernahmen!$H$3:$I$12,2,0)</f>
        <v>0</v>
      </c>
    </row>
    <row r="435" spans="1:3" ht="14.25" customHeight="1" x14ac:dyDescent="0.25">
      <c r="A435" s="91">
        <f>Allgemeines!$E$24</f>
        <v>0</v>
      </c>
      <c r="B435" s="65" t="str">
        <f>Schuldenübernahmen!D9</f>
        <v>P4169</v>
      </c>
      <c r="C435" s="65">
        <f>VLOOKUP(B435,Schuldenübernahmen!$D$3:$E$12,2,0)</f>
        <v>0</v>
      </c>
    </row>
    <row r="436" spans="1:3" ht="14.25" customHeight="1" x14ac:dyDescent="0.25">
      <c r="A436" s="91">
        <f>Allgemeines!$E$24</f>
        <v>0</v>
      </c>
      <c r="B436" s="65" t="str">
        <f>Schuldenübernahmen!F9</f>
        <v>P4269</v>
      </c>
      <c r="C436" s="65">
        <f>VLOOKUP(B436,Schuldenübernahmen!$F$3:$G$12,2,0)</f>
        <v>0</v>
      </c>
    </row>
    <row r="437" spans="1:3" ht="14.25" customHeight="1" x14ac:dyDescent="0.25">
      <c r="A437" s="91">
        <f>Allgemeines!$E$24</f>
        <v>0</v>
      </c>
      <c r="B437" s="65" t="str">
        <f>Schuldenübernahmen!H9</f>
        <v>P4369</v>
      </c>
      <c r="C437" s="65">
        <f>VLOOKUP(B437,Schuldenübernahmen!$H$3:$I$12,2,0)</f>
        <v>0</v>
      </c>
    </row>
    <row r="438" spans="1:3" ht="14.25" customHeight="1" x14ac:dyDescent="0.25">
      <c r="A438" s="91">
        <f>Allgemeines!$E$24</f>
        <v>0</v>
      </c>
      <c r="B438" s="65" t="str">
        <f>Schuldenübernahmen!D10</f>
        <v>P4179</v>
      </c>
      <c r="C438" s="65">
        <f>VLOOKUP(B438,Schuldenübernahmen!$D$3:$E$12,2,0)</f>
        <v>0</v>
      </c>
    </row>
    <row r="439" spans="1:3" ht="14.25" customHeight="1" x14ac:dyDescent="0.25">
      <c r="A439" s="91">
        <f>Allgemeines!$E$24</f>
        <v>0</v>
      </c>
      <c r="B439" s="65" t="str">
        <f>Schuldenübernahmen!F10</f>
        <v>P4279</v>
      </c>
      <c r="C439" s="65">
        <f>VLOOKUP(B439,Schuldenübernahmen!$F$3:$G$12,2,0)</f>
        <v>0</v>
      </c>
    </row>
    <row r="440" spans="1:3" ht="14.25" customHeight="1" x14ac:dyDescent="0.25">
      <c r="A440" s="91">
        <f>Allgemeines!$E$24</f>
        <v>0</v>
      </c>
      <c r="B440" s="65" t="str">
        <f>Schuldenübernahmen!H10</f>
        <v>P4379</v>
      </c>
      <c r="C440" s="65">
        <f>VLOOKUP(B440,Schuldenübernahmen!$H$3:$I$12,2,0)</f>
        <v>0</v>
      </c>
    </row>
    <row r="441" spans="1:3" ht="14.25" customHeight="1" x14ac:dyDescent="0.25">
      <c r="A441" s="91">
        <f>Allgemeines!$E$24</f>
        <v>0</v>
      </c>
      <c r="B441" s="65" t="str">
        <f>Schuldenübernahmen!D11</f>
        <v>P4189</v>
      </c>
      <c r="C441" s="65">
        <f>VLOOKUP(B441,Schuldenübernahmen!$D$3:$E$12,2,0)</f>
        <v>0</v>
      </c>
    </row>
    <row r="442" spans="1:3" ht="14.25" customHeight="1" x14ac:dyDescent="0.25">
      <c r="A442" s="91">
        <f>Allgemeines!$E$24</f>
        <v>0</v>
      </c>
      <c r="B442" s="65" t="str">
        <f>Schuldenübernahmen!F11</f>
        <v>P4289</v>
      </c>
      <c r="C442" s="65">
        <f>VLOOKUP(B442,Schuldenübernahmen!$F$3:$G$12,2,0)</f>
        <v>0</v>
      </c>
    </row>
    <row r="443" spans="1:3" ht="14.25" customHeight="1" x14ac:dyDescent="0.25">
      <c r="A443" s="91">
        <f>Allgemeines!$E$24</f>
        <v>0</v>
      </c>
      <c r="B443" s="65" t="str">
        <f>Schuldenübernahmen!H11</f>
        <v>P4389</v>
      </c>
      <c r="C443" s="65">
        <f>VLOOKUP(B443,Schuldenübernahmen!$H$3:$I$12,2,0)</f>
        <v>0</v>
      </c>
    </row>
    <row r="444" spans="1:3" ht="14.25" customHeight="1" x14ac:dyDescent="0.25">
      <c r="A444" s="91">
        <f>Allgemeines!$E$24</f>
        <v>0</v>
      </c>
      <c r="B444" s="65" t="str">
        <f>Schuldenübernahmen!D12</f>
        <v>P4199</v>
      </c>
      <c r="C444" s="65">
        <f>VLOOKUP(B444,Schuldenübernahmen!$D$3:$E$12,2,0)</f>
        <v>0</v>
      </c>
    </row>
    <row r="445" spans="1:3" ht="14.25" customHeight="1" x14ac:dyDescent="0.25">
      <c r="A445" s="91">
        <f>Allgemeines!$E$24</f>
        <v>0</v>
      </c>
      <c r="B445" s="65" t="str">
        <f>Schuldenübernahmen!F12</f>
        <v>P4299</v>
      </c>
      <c r="C445" s="65">
        <f>VLOOKUP(B445,Schuldenübernahmen!$F$3:$G$12,2,0)</f>
        <v>0</v>
      </c>
    </row>
    <row r="446" spans="1:3" ht="14.25" customHeight="1" x14ac:dyDescent="0.25">
      <c r="A446" s="91">
        <f>Allgemeines!$E$24</f>
        <v>0</v>
      </c>
      <c r="B446" s="65" t="str">
        <f>Schuldenübernahmen!H12</f>
        <v>P4399</v>
      </c>
      <c r="C446" s="65">
        <f>VLOOKUP(B446,Schuldenübernahmen!$H$3:$I$12,2,0)</f>
        <v>0</v>
      </c>
    </row>
    <row r="447" spans="1:3" ht="14.25" customHeight="1" x14ac:dyDescent="0.25">
      <c r="A447" s="186">
        <f>Allgemeines!$E$24</f>
        <v>0</v>
      </c>
      <c r="B447" s="187" t="str">
        <f>Restlaufzeit!B6</f>
        <v>P8900</v>
      </c>
      <c r="C447" s="187">
        <f>VLOOKUP(B447,Restlaufzeit!$B$6:$C$6,2,0)</f>
        <v>0</v>
      </c>
    </row>
    <row r="448" spans="1:3" ht="14.25" customHeight="1" x14ac:dyDescent="0.25">
      <c r="A448" s="344">
        <f>Allgemeines!$E$24</f>
        <v>0</v>
      </c>
      <c r="B448" s="345" t="str">
        <f>Restlaufzeit!D6</f>
        <v>P8909</v>
      </c>
      <c r="C448" s="345">
        <f>VLOOKUP(B448,Restlaufzeit!$D$6:$E$6,2,0)</f>
        <v>0</v>
      </c>
    </row>
    <row r="449" spans="1:3" x14ac:dyDescent="0.25">
      <c r="A449" s="91">
        <f>Allgemeines!$E$24</f>
        <v>0</v>
      </c>
      <c r="B449" s="65" t="str">
        <f>Fälligkeiten!D5</f>
        <v>P8209</v>
      </c>
      <c r="C449" s="65">
        <f>VLOOKUP(B449,Fälligkeiten!$D$5:$E$16,2,0)</f>
        <v>0</v>
      </c>
    </row>
    <row r="450" spans="1:3" x14ac:dyDescent="0.25">
      <c r="A450" s="91">
        <f>Allgemeines!$E$24</f>
        <v>0</v>
      </c>
      <c r="B450" s="65" t="str">
        <f>Fälligkeiten!G5</f>
        <v>P8409</v>
      </c>
      <c r="C450" s="65">
        <f>VLOOKUP(B450,Fälligkeiten!$G$5:$H$16,2,0)</f>
        <v>0</v>
      </c>
    </row>
    <row r="451" spans="1:3" x14ac:dyDescent="0.25">
      <c r="A451" s="91">
        <f>Allgemeines!$E$24</f>
        <v>0</v>
      </c>
      <c r="B451" s="65" t="str">
        <f>Fälligkeiten!J5</f>
        <v>P8609</v>
      </c>
      <c r="C451" s="65">
        <f>VLOOKUP(B451,Fälligkeiten!$J$5:$K$16,2,0)</f>
        <v>0</v>
      </c>
    </row>
    <row r="452" spans="1:3" x14ac:dyDescent="0.25">
      <c r="A452" s="91">
        <f>Allgemeines!$E$24</f>
        <v>0</v>
      </c>
      <c r="B452" s="65" t="str">
        <f>Fälligkeiten!D6</f>
        <v>P8219</v>
      </c>
      <c r="C452" s="65">
        <f>VLOOKUP(B452,Fälligkeiten!$D$5:$E$16,2,0)</f>
        <v>0</v>
      </c>
    </row>
    <row r="453" spans="1:3" x14ac:dyDescent="0.25">
      <c r="A453" s="91">
        <f>Allgemeines!$E$24</f>
        <v>0</v>
      </c>
      <c r="B453" s="65" t="str">
        <f>Fälligkeiten!G6</f>
        <v>P8419</v>
      </c>
      <c r="C453" s="65">
        <f>VLOOKUP(B453,Fälligkeiten!$G$5:$H$16,2,0)</f>
        <v>0</v>
      </c>
    </row>
    <row r="454" spans="1:3" x14ac:dyDescent="0.25">
      <c r="A454" s="91">
        <f>Allgemeines!$E$24</f>
        <v>0</v>
      </c>
      <c r="B454" s="65" t="str">
        <f>Fälligkeiten!J6</f>
        <v>P8619</v>
      </c>
      <c r="C454" s="65">
        <f>VLOOKUP(B454,Fälligkeiten!$J$5:$K$16,2,0)</f>
        <v>0</v>
      </c>
    </row>
    <row r="455" spans="1:3" x14ac:dyDescent="0.25">
      <c r="A455" s="91">
        <f>Allgemeines!$E$24</f>
        <v>0</v>
      </c>
      <c r="B455" s="65" t="str">
        <f>Fälligkeiten!D7</f>
        <v>P8229</v>
      </c>
      <c r="C455" s="65">
        <f>VLOOKUP(B455,Fälligkeiten!$D$5:$E$16,2,0)</f>
        <v>0</v>
      </c>
    </row>
    <row r="456" spans="1:3" x14ac:dyDescent="0.25">
      <c r="A456" s="91">
        <f>Allgemeines!$E$24</f>
        <v>0</v>
      </c>
      <c r="B456" s="65" t="str">
        <f>Fälligkeiten!G7</f>
        <v>P8429</v>
      </c>
      <c r="C456" s="65">
        <f>VLOOKUP(B456,Fälligkeiten!$G$5:$H$16,2,0)</f>
        <v>0</v>
      </c>
    </row>
    <row r="457" spans="1:3" x14ac:dyDescent="0.25">
      <c r="A457" s="91">
        <f>Allgemeines!$E$24</f>
        <v>0</v>
      </c>
      <c r="B457" s="65" t="str">
        <f>Fälligkeiten!J7</f>
        <v>P8629</v>
      </c>
      <c r="C457" s="65">
        <f>VLOOKUP(B457,Fälligkeiten!$J$5:$K$16,2,0)</f>
        <v>0</v>
      </c>
    </row>
    <row r="458" spans="1:3" x14ac:dyDescent="0.25">
      <c r="A458" s="91">
        <f>Allgemeines!$E$24</f>
        <v>0</v>
      </c>
      <c r="B458" s="65" t="str">
        <f>Fälligkeiten!D8</f>
        <v>P8239</v>
      </c>
      <c r="C458" s="65">
        <f>VLOOKUP(B458,Fälligkeiten!$D$5:$E$16,2,0)</f>
        <v>0</v>
      </c>
    </row>
    <row r="459" spans="1:3" x14ac:dyDescent="0.25">
      <c r="A459" s="91">
        <f>Allgemeines!$E$24</f>
        <v>0</v>
      </c>
      <c r="B459" s="65" t="str">
        <f>Fälligkeiten!G8</f>
        <v>P8439</v>
      </c>
      <c r="C459" s="65">
        <f>VLOOKUP(B459,Fälligkeiten!$G$5:$H$16,2,0)</f>
        <v>0</v>
      </c>
    </row>
    <row r="460" spans="1:3" x14ac:dyDescent="0.25">
      <c r="A460" s="91">
        <f>Allgemeines!$E$24</f>
        <v>0</v>
      </c>
      <c r="B460" s="65" t="str">
        <f>Fälligkeiten!J8</f>
        <v>P8639</v>
      </c>
      <c r="C460" s="65">
        <f>VLOOKUP(B460,Fälligkeiten!$J$5:$K$16,2,0)</f>
        <v>0</v>
      </c>
    </row>
    <row r="461" spans="1:3" x14ac:dyDescent="0.25">
      <c r="A461" s="91">
        <f>Allgemeines!$E$24</f>
        <v>0</v>
      </c>
      <c r="B461" s="65" t="str">
        <f>Fälligkeiten!D9</f>
        <v>P8249</v>
      </c>
      <c r="C461" s="65">
        <f>VLOOKUP(B461,Fälligkeiten!$D$5:$E$16,2,0)</f>
        <v>0</v>
      </c>
    </row>
    <row r="462" spans="1:3" x14ac:dyDescent="0.25">
      <c r="A462" s="91">
        <f>Allgemeines!$E$24</f>
        <v>0</v>
      </c>
      <c r="B462" s="65" t="str">
        <f>Fälligkeiten!G9</f>
        <v>P8449</v>
      </c>
      <c r="C462" s="65">
        <f>VLOOKUP(B462,Fälligkeiten!$G$5:$H$16,2,0)</f>
        <v>0</v>
      </c>
    </row>
    <row r="463" spans="1:3" x14ac:dyDescent="0.25">
      <c r="A463" s="91">
        <f>Allgemeines!$E$24</f>
        <v>0</v>
      </c>
      <c r="B463" s="65" t="str">
        <f>Fälligkeiten!J9</f>
        <v>P8649</v>
      </c>
      <c r="C463" s="65">
        <f>VLOOKUP(B463,Fälligkeiten!$J$5:$K$16,2,0)</f>
        <v>0</v>
      </c>
    </row>
    <row r="464" spans="1:3" x14ac:dyDescent="0.25">
      <c r="A464" s="91">
        <f>Allgemeines!$E$24</f>
        <v>0</v>
      </c>
      <c r="B464" s="65" t="str">
        <f>Fälligkeiten!D10</f>
        <v>P8259</v>
      </c>
      <c r="C464" s="65">
        <f>VLOOKUP(B464,Fälligkeiten!$D$5:$E$16,2,0)</f>
        <v>0</v>
      </c>
    </row>
    <row r="465" spans="1:3" x14ac:dyDescent="0.25">
      <c r="A465" s="91">
        <f>Allgemeines!$E$24</f>
        <v>0</v>
      </c>
      <c r="B465" s="65" t="str">
        <f>Fälligkeiten!G10</f>
        <v>P8459</v>
      </c>
      <c r="C465" s="65">
        <f>VLOOKUP(B465,Fälligkeiten!$G$5:$H$16,2,0)</f>
        <v>0</v>
      </c>
    </row>
    <row r="466" spans="1:3" x14ac:dyDescent="0.25">
      <c r="A466" s="91">
        <f>Allgemeines!$E$24</f>
        <v>0</v>
      </c>
      <c r="B466" s="65" t="str">
        <f>Fälligkeiten!J10</f>
        <v>P8659</v>
      </c>
      <c r="C466" s="65">
        <f>VLOOKUP(B466,Fälligkeiten!$J$5:$K$16,2,0)</f>
        <v>0</v>
      </c>
    </row>
    <row r="467" spans="1:3" x14ac:dyDescent="0.25">
      <c r="A467" s="91">
        <f>Allgemeines!$E$24</f>
        <v>0</v>
      </c>
      <c r="B467" s="65" t="str">
        <f>Fälligkeiten!D11</f>
        <v>P8269</v>
      </c>
      <c r="C467" s="65">
        <f>VLOOKUP(B467,Fälligkeiten!$D$5:$E$16,2,0)</f>
        <v>0</v>
      </c>
    </row>
    <row r="468" spans="1:3" x14ac:dyDescent="0.25">
      <c r="A468" s="91">
        <f>Allgemeines!$E$24</f>
        <v>0</v>
      </c>
      <c r="B468" s="65" t="str">
        <f>Fälligkeiten!G11</f>
        <v>P8469</v>
      </c>
      <c r="C468" s="65">
        <f>VLOOKUP(B468,Fälligkeiten!$G$5:$H$16,2,0)</f>
        <v>0</v>
      </c>
    </row>
    <row r="469" spans="1:3" x14ac:dyDescent="0.25">
      <c r="A469" s="91">
        <f>Allgemeines!$E$24</f>
        <v>0</v>
      </c>
      <c r="B469" s="65" t="str">
        <f>Fälligkeiten!J11</f>
        <v>P8669</v>
      </c>
      <c r="C469" s="65">
        <f>VLOOKUP(B469,Fälligkeiten!$J$5:$K$16,2,0)</f>
        <v>0</v>
      </c>
    </row>
    <row r="470" spans="1:3" x14ac:dyDescent="0.25">
      <c r="A470" s="91">
        <f>Allgemeines!$E$24</f>
        <v>0</v>
      </c>
      <c r="B470" s="65" t="str">
        <f>Fälligkeiten!D12</f>
        <v>P8279</v>
      </c>
      <c r="C470" s="65">
        <f>VLOOKUP(B470,Fälligkeiten!$D$5:$E$16,2,0)</f>
        <v>0</v>
      </c>
    </row>
    <row r="471" spans="1:3" x14ac:dyDescent="0.25">
      <c r="A471" s="91">
        <f>Allgemeines!$E$24</f>
        <v>0</v>
      </c>
      <c r="B471" s="65" t="str">
        <f>Fälligkeiten!G12</f>
        <v>P8479</v>
      </c>
      <c r="C471" s="65">
        <f>VLOOKUP(B471,Fälligkeiten!$G$5:$H$16,2,0)</f>
        <v>0</v>
      </c>
    </row>
    <row r="472" spans="1:3" x14ac:dyDescent="0.25">
      <c r="A472" s="91">
        <f>Allgemeines!$E$24</f>
        <v>0</v>
      </c>
      <c r="B472" s="65" t="str">
        <f>Fälligkeiten!J12</f>
        <v>P8679</v>
      </c>
      <c r="C472" s="65">
        <f>VLOOKUP(B472,Fälligkeiten!$J$5:$K$16,2,0)</f>
        <v>0</v>
      </c>
    </row>
    <row r="473" spans="1:3" x14ac:dyDescent="0.25">
      <c r="A473" s="91">
        <f>Allgemeines!$E$24</f>
        <v>0</v>
      </c>
      <c r="B473" s="65" t="str">
        <f>Fälligkeiten!D13</f>
        <v>P8289</v>
      </c>
      <c r="C473" s="65">
        <f>VLOOKUP(B473,Fälligkeiten!$D$5:$E$16,2,0)</f>
        <v>0</v>
      </c>
    </row>
    <row r="474" spans="1:3" x14ac:dyDescent="0.25">
      <c r="A474" s="91">
        <f>Allgemeines!$E$24</f>
        <v>0</v>
      </c>
      <c r="B474" s="65" t="str">
        <f>Fälligkeiten!G13</f>
        <v>P8489</v>
      </c>
      <c r="C474" s="65">
        <f>VLOOKUP(B474,Fälligkeiten!$G$5:$H$16,2,0)</f>
        <v>0</v>
      </c>
    </row>
    <row r="475" spans="1:3" x14ac:dyDescent="0.25">
      <c r="A475" s="91">
        <f>Allgemeines!$E$24</f>
        <v>0</v>
      </c>
      <c r="B475" s="65" t="str">
        <f>Fälligkeiten!J13</f>
        <v>P8689</v>
      </c>
      <c r="C475" s="65">
        <f>VLOOKUP(B475,Fälligkeiten!$J$5:$K$16,2,0)</f>
        <v>0</v>
      </c>
    </row>
    <row r="476" spans="1:3" x14ac:dyDescent="0.25">
      <c r="A476" s="91">
        <f>Allgemeines!$E$24</f>
        <v>0</v>
      </c>
      <c r="B476" s="65" t="str">
        <f>Fälligkeiten!D14</f>
        <v>P8299</v>
      </c>
      <c r="C476" s="65">
        <f>VLOOKUP(B476,Fälligkeiten!$D$5:$E$16,2,0)</f>
        <v>0</v>
      </c>
    </row>
    <row r="477" spans="1:3" x14ac:dyDescent="0.25">
      <c r="A477" s="91">
        <f>Allgemeines!$E$24</f>
        <v>0</v>
      </c>
      <c r="B477" s="65" t="str">
        <f>Fälligkeiten!G14</f>
        <v>P8499</v>
      </c>
      <c r="C477" s="65">
        <f>VLOOKUP(B477,Fälligkeiten!$G$5:$H$16,2,0)</f>
        <v>0</v>
      </c>
    </row>
    <row r="478" spans="1:3" x14ac:dyDescent="0.25">
      <c r="A478" s="91">
        <f>Allgemeines!$E$24</f>
        <v>0</v>
      </c>
      <c r="B478" s="65" t="str">
        <f>Fälligkeiten!J14</f>
        <v>P8699</v>
      </c>
      <c r="C478" s="65">
        <f>VLOOKUP(B478,Fälligkeiten!$J$5:$K$16,2,0)</f>
        <v>0</v>
      </c>
    </row>
    <row r="479" spans="1:3" x14ac:dyDescent="0.25">
      <c r="A479" s="91">
        <f>Allgemeines!$E$24</f>
        <v>0</v>
      </c>
      <c r="B479" s="65" t="str">
        <f>Fälligkeiten!D15</f>
        <v>P8309</v>
      </c>
      <c r="C479" s="65">
        <f>VLOOKUP(B479,Fälligkeiten!$D$5:$E$16,2,0)</f>
        <v>0</v>
      </c>
    </row>
    <row r="480" spans="1:3" x14ac:dyDescent="0.25">
      <c r="A480" s="91">
        <f>Allgemeines!$E$24</f>
        <v>0</v>
      </c>
      <c r="B480" s="65" t="str">
        <f>Fälligkeiten!G15</f>
        <v>P8509</v>
      </c>
      <c r="C480" s="65">
        <f>VLOOKUP(B480,Fälligkeiten!$G$5:$H$16,2,0)</f>
        <v>0</v>
      </c>
    </row>
    <row r="481" spans="1:3" x14ac:dyDescent="0.25">
      <c r="A481" s="91">
        <f>Allgemeines!$E$24</f>
        <v>0</v>
      </c>
      <c r="B481" s="65" t="str">
        <f>Fälligkeiten!J15</f>
        <v>P8709</v>
      </c>
      <c r="C481" s="65">
        <f>VLOOKUP(B481,Fälligkeiten!$J$5:$K$16,2,0)</f>
        <v>0</v>
      </c>
    </row>
    <row r="482" spans="1:3" x14ac:dyDescent="0.25">
      <c r="A482" s="91">
        <f>Allgemeines!$E$24</f>
        <v>0</v>
      </c>
      <c r="B482" s="65" t="str">
        <f>Fälligkeiten!D16</f>
        <v>P8319</v>
      </c>
      <c r="C482" s="65">
        <f>VLOOKUP(B482,Fälligkeiten!$D$5:$E$16,2,0)</f>
        <v>0</v>
      </c>
    </row>
    <row r="483" spans="1:3" x14ac:dyDescent="0.25">
      <c r="A483" s="91">
        <f>Allgemeines!$E$24</f>
        <v>0</v>
      </c>
      <c r="B483" s="65" t="str">
        <f>Fälligkeiten!G16</f>
        <v>P8519</v>
      </c>
      <c r="C483" s="65">
        <f>VLOOKUP(B483,Fälligkeiten!$G$5:$H$16,2,0)</f>
        <v>0</v>
      </c>
    </row>
    <row r="484" spans="1:3" x14ac:dyDescent="0.25">
      <c r="A484" s="91">
        <f>Allgemeines!$E$24</f>
        <v>0</v>
      </c>
      <c r="B484" s="65" t="str">
        <f>Fälligkeiten!J16</f>
        <v>P8719</v>
      </c>
      <c r="C484" s="65">
        <f>VLOOKUP(B484,Fälligkeiten!$J$5:$K$16,2,0)</f>
        <v>0</v>
      </c>
    </row>
    <row r="485" spans="1:3" x14ac:dyDescent="0.25">
      <c r="A485" s="91">
        <f>Allgemeines!$E$24</f>
        <v>0</v>
      </c>
      <c r="B485" s="65" t="s">
        <v>342</v>
      </c>
    </row>
    <row r="486" spans="1:3" x14ac:dyDescent="0.25">
      <c r="A486" s="91">
        <f>Allgemeines!$E$24</f>
        <v>0</v>
      </c>
      <c r="B486" s="65" t="s">
        <v>235</v>
      </c>
      <c r="C486" s="124" t="str">
        <f>IF(Fälligkeiten!A22="","",Fälligkeiten!A22)</f>
        <v/>
      </c>
    </row>
  </sheetData>
  <pageMargins left="0.78740157480314965" right="0.78740157480314965" top="0.39370078740157483" bottom="0.19685039370078741" header="0.11811023622047245" footer="0"/>
  <pageSetup paperSize="9" scale="89" fitToHeight="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Allgemeines</vt:lpstr>
      <vt:lpstr>Kassenkredite</vt:lpstr>
      <vt:lpstr>Wertpapiere</vt:lpstr>
      <vt:lpstr>Kredite</vt:lpstr>
      <vt:lpstr>Weitere Verpflichtungen</vt:lpstr>
      <vt:lpstr>Schuldenübernahmen</vt:lpstr>
      <vt:lpstr>Restlaufzeit</vt:lpstr>
      <vt:lpstr>Fälligkeiten</vt:lpstr>
      <vt:lpstr>Ergebnis</vt:lpstr>
      <vt:lpstr>Allgemeines!Druckbereich</vt:lpstr>
      <vt:lpstr>Fälligkeiten!Druckbereich</vt:lpstr>
      <vt:lpstr>'Weitere Verpflichtungen'!Druckbereich</vt:lpstr>
    </vt:vector>
  </TitlesOfParts>
  <Company>Statistik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Pseel</dc:creator>
  <cp:lastModifiedBy>Hohmann, Kai (H33)</cp:lastModifiedBy>
  <cp:lastPrinted>2023-10-04T10:58:37Z</cp:lastPrinted>
  <dcterms:created xsi:type="dcterms:W3CDTF">2009-12-07T07:50:23Z</dcterms:created>
  <dcterms:modified xsi:type="dcterms:W3CDTF">2024-11-21T15:03:50Z</dcterms:modified>
</cp:coreProperties>
</file>